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2\"/>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6" i="2" l="1"/>
  <c r="G178" i="2"/>
  <c r="G163" i="2"/>
  <c r="G141" i="2"/>
  <c r="G140" i="2"/>
  <c r="F106" i="1"/>
  <c r="F61" i="1"/>
  <c r="F49" i="1"/>
  <c r="F48" i="1"/>
  <c r="F45" i="1"/>
  <c r="F44" i="1"/>
  <c r="F43" i="1"/>
  <c r="F42" i="1"/>
  <c r="F36" i="1"/>
  <c r="F32" i="1"/>
  <c r="F30" i="1"/>
  <c r="F29" i="1"/>
  <c r="F26" i="1"/>
  <c r="F24" i="1"/>
  <c r="F17" i="1"/>
  <c r="C190" i="2" l="1"/>
  <c r="D194" i="2"/>
  <c r="D190" i="2" s="1"/>
  <c r="E194" i="2"/>
  <c r="E190" i="2" s="1"/>
  <c r="F194" i="2"/>
  <c r="F190" i="2" s="1"/>
  <c r="G194" i="2"/>
  <c r="G190" i="2" s="1"/>
  <c r="H194" i="2"/>
  <c r="H190" i="2" s="1"/>
  <c r="C194" i="2"/>
  <c r="D156" i="2"/>
  <c r="E156" i="2"/>
  <c r="F156" i="2"/>
  <c r="G156" i="2"/>
  <c r="H156" i="2"/>
  <c r="C156" i="2"/>
  <c r="D138" i="2"/>
  <c r="E138" i="2"/>
  <c r="F138" i="2"/>
  <c r="G138" i="2"/>
  <c r="H138" i="2"/>
  <c r="C138" i="2"/>
  <c r="D147" i="2" l="1"/>
  <c r="E147" i="2"/>
  <c r="F147" i="2"/>
  <c r="G147" i="2"/>
  <c r="H147" i="2"/>
  <c r="C147" i="2"/>
  <c r="D91" i="1"/>
  <c r="E91" i="1"/>
  <c r="F91" i="1"/>
  <c r="G91" i="1"/>
  <c r="D95" i="1"/>
  <c r="E95" i="1"/>
  <c r="F95" i="1"/>
  <c r="G95" i="1"/>
  <c r="C95" i="1"/>
  <c r="D110" i="2" l="1"/>
  <c r="E110" i="2"/>
  <c r="F110" i="2"/>
  <c r="G110" i="2"/>
  <c r="H110" i="2"/>
  <c r="C110" i="2"/>
  <c r="C105" i="1" l="1"/>
  <c r="C103" i="1"/>
  <c r="C102" i="1" s="1"/>
  <c r="C101" i="1" s="1"/>
  <c r="C98" i="1" s="1"/>
  <c r="C99" i="1"/>
  <c r="C92" i="1"/>
  <c r="C91" i="1" s="1"/>
  <c r="C89" i="1"/>
  <c r="C88" i="1"/>
  <c r="D172" i="2" l="1"/>
  <c r="E172" i="2"/>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D9" i="1"/>
  <c r="E9" i="1"/>
  <c r="F9" i="1"/>
  <c r="G9" i="1"/>
  <c r="C79" i="1"/>
  <c r="C66" i="1"/>
  <c r="C62" i="1"/>
  <c r="C58" i="1"/>
  <c r="C57" i="1" s="1"/>
  <c r="C55" i="1"/>
  <c r="C53" i="1"/>
  <c r="C52" i="1" s="1"/>
  <c r="C28" i="1"/>
  <c r="C27" i="1" s="1"/>
  <c r="C23" i="1"/>
  <c r="C16" i="1"/>
  <c r="C15" i="1" s="1"/>
  <c r="C9" i="1"/>
  <c r="G15" i="1" l="1"/>
  <c r="G14" i="1" s="1"/>
  <c r="F65" i="1"/>
  <c r="F64" i="1" s="1"/>
  <c r="F15" i="1"/>
  <c r="F14" i="1" s="1"/>
  <c r="C65" i="1"/>
  <c r="C64" i="1" s="1"/>
  <c r="E98" i="1"/>
  <c r="G98" i="1"/>
  <c r="D98" i="1"/>
  <c r="C51" i="1"/>
  <c r="C14" i="1"/>
  <c r="C8" i="1" s="1"/>
  <c r="C7" i="1" s="1"/>
  <c r="F98" i="1"/>
  <c r="G65" i="1"/>
  <c r="G64" i="1" s="1"/>
  <c r="G57" i="1"/>
  <c r="E51" i="1"/>
  <c r="F51" i="1"/>
  <c r="D51" i="1"/>
  <c r="G52" i="1"/>
  <c r="E14" i="1"/>
  <c r="D14" i="1"/>
  <c r="G51" i="1" l="1"/>
  <c r="F8" i="1"/>
  <c r="F7" i="1" s="1"/>
  <c r="D8" i="1"/>
  <c r="D7" i="1" s="1"/>
  <c r="G8" i="1"/>
  <c r="G7" i="1" s="1"/>
  <c r="E8" i="1"/>
  <c r="E7" i="1" s="1"/>
  <c r="D207" i="2" l="1"/>
  <c r="D206" i="2" s="1"/>
  <c r="D205" i="2" s="1"/>
  <c r="D204" i="2" s="1"/>
  <c r="D203" i="2" s="1"/>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D226" i="2" l="1"/>
  <c r="E226" i="2"/>
  <c r="F226" i="2"/>
  <c r="G226" i="2"/>
  <c r="H226" i="2"/>
  <c r="C226" i="2"/>
  <c r="F228" i="2" l="1"/>
  <c r="F227" i="2" s="1"/>
  <c r="D229" i="2"/>
  <c r="D228" i="2" s="1"/>
  <c r="D227" i="2" s="1"/>
  <c r="E229" i="2"/>
  <c r="E228" i="2" s="1"/>
  <c r="E227" i="2" s="1"/>
  <c r="F229" i="2"/>
  <c r="G229" i="2"/>
  <c r="G228" i="2" s="1"/>
  <c r="G227" i="2" s="1"/>
  <c r="H229" i="2"/>
  <c r="H228" i="2" s="1"/>
  <c r="H227" i="2" s="1"/>
  <c r="F222" i="2"/>
  <c r="F221" i="2" s="1"/>
  <c r="D223" i="2"/>
  <c r="D222" i="2" s="1"/>
  <c r="D221" i="2" s="1"/>
  <c r="E223" i="2"/>
  <c r="E222" i="2" s="1"/>
  <c r="E221" i="2" s="1"/>
  <c r="F223" i="2"/>
  <c r="G223" i="2"/>
  <c r="G222" i="2" s="1"/>
  <c r="G221" i="2" s="1"/>
  <c r="H223" i="2"/>
  <c r="H222" i="2" s="1"/>
  <c r="H221" i="2" s="1"/>
  <c r="D225" i="2"/>
  <c r="D224" i="2" s="1"/>
  <c r="E225" i="2"/>
  <c r="E224" i="2" s="1"/>
  <c r="F225" i="2"/>
  <c r="F224" i="2" s="1"/>
  <c r="G225" i="2"/>
  <c r="G224" i="2" s="1"/>
  <c r="H225" i="2"/>
  <c r="H224" i="2" s="1"/>
  <c r="D217" i="2"/>
  <c r="E217" i="2"/>
  <c r="F217" i="2"/>
  <c r="G217" i="2"/>
  <c r="G212" i="2" s="1"/>
  <c r="G14" i="2" s="1"/>
  <c r="H217" i="2"/>
  <c r="D213" i="2"/>
  <c r="D212" i="2" s="1"/>
  <c r="D14" i="2" s="1"/>
  <c r="E213" i="2"/>
  <c r="E212" i="2" s="1"/>
  <c r="E14" i="2" s="1"/>
  <c r="F213" i="2"/>
  <c r="F212" i="2" s="1"/>
  <c r="F14" i="2" s="1"/>
  <c r="G213" i="2"/>
  <c r="H213" i="2"/>
  <c r="H212" i="2" s="1"/>
  <c r="H14" i="2" s="1"/>
  <c r="G12" i="2"/>
  <c r="D187" i="2"/>
  <c r="E187" i="2"/>
  <c r="F187" i="2"/>
  <c r="G187" i="2"/>
  <c r="G18" i="2" s="1"/>
  <c r="H187" i="2"/>
  <c r="H18" i="2" s="1"/>
  <c r="E12" i="2"/>
  <c r="D12" i="2"/>
  <c r="F12" i="2"/>
  <c r="H12" i="2"/>
  <c r="D179" i="2"/>
  <c r="D171" i="2" s="1"/>
  <c r="E179" i="2"/>
  <c r="F179" i="2"/>
  <c r="F171" i="2" s="1"/>
  <c r="G179" i="2"/>
  <c r="G171" i="2" s="1"/>
  <c r="H179" i="2"/>
  <c r="E171" i="2"/>
  <c r="H171" i="2"/>
  <c r="D152" i="2"/>
  <c r="E152" i="2"/>
  <c r="F152" i="2"/>
  <c r="G152" i="2"/>
  <c r="H152" i="2"/>
  <c r="D137" i="2"/>
  <c r="E137" i="2"/>
  <c r="H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E18" i="2"/>
  <c r="F18" i="2"/>
  <c r="D24" i="2"/>
  <c r="E24" i="2"/>
  <c r="F24" i="2"/>
  <c r="G24" i="2"/>
  <c r="H24" i="2"/>
  <c r="C229" i="2"/>
  <c r="C228" i="2" s="1"/>
  <c r="C227" i="2" s="1"/>
  <c r="C225" i="2"/>
  <c r="C224" i="2" s="1"/>
  <c r="C223" i="2"/>
  <c r="C222" i="2" s="1"/>
  <c r="C221" i="2" s="1"/>
  <c r="C217" i="2"/>
  <c r="C213" i="2"/>
  <c r="C208" i="2"/>
  <c r="C207" i="2"/>
  <c r="C206" i="2" s="1"/>
  <c r="C205" i="2" s="1"/>
  <c r="C204" i="2" s="1"/>
  <c r="C203" i="2" s="1"/>
  <c r="C189" i="2"/>
  <c r="C188" i="2" s="1"/>
  <c r="C12" i="2" s="1"/>
  <c r="C187" i="2"/>
  <c r="C179" i="2"/>
  <c r="C152" i="2"/>
  <c r="C127" i="2"/>
  <c r="C117" i="2" s="1"/>
  <c r="C101" i="2"/>
  <c r="C91" i="2"/>
  <c r="C80" i="2"/>
  <c r="C79" i="2" s="1"/>
  <c r="C17" i="2" s="1"/>
  <c r="C78" i="2"/>
  <c r="C16" i="2" s="1"/>
  <c r="C75" i="2"/>
  <c r="C15" i="2" s="1"/>
  <c r="C73" i="2"/>
  <c r="C72" i="2" s="1"/>
  <c r="C69" i="2"/>
  <c r="C61" i="2"/>
  <c r="C59" i="2"/>
  <c r="C36" i="2"/>
  <c r="C34" i="2"/>
  <c r="C24" i="2"/>
  <c r="C23" i="2" s="1"/>
  <c r="C18" i="2"/>
  <c r="C11" i="2"/>
  <c r="H23" i="2" l="1"/>
  <c r="H9" i="2" s="1"/>
  <c r="D23" i="2"/>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D9" i="2"/>
  <c r="C137" i="2"/>
  <c r="C171" i="2"/>
  <c r="C13" i="2"/>
  <c r="C21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<sst xmlns="http://schemas.openxmlformats.org/spreadsheetml/2006/main" count="581" uniqueCount="518">
  <si>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</si>
  <si>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</si>
  <si>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</si>
  <si>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</si>
  <si>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</si>
  <si>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</si>
  <si>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</si>
  <si>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</si>
  <si>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</si>
  <si>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</si>
  <si>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</si>
  <si>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</si>
  <si>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</si>
  <si>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</si>
  <si>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</si>
  <si>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</si>
  <si>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</si>
  <si>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</si>
  <si>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</si>
  <si>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</si>
  <si>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</si>
  <si>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</si>
  <si>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</si>
  <si>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</si>
  <si>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</si>
  <si>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</si>
  <si>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</si>
  <si>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</si>
  <si>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</si>
  <si>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</si>
  <si>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</si>
  <si>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</si>
  <si>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</si>
  <si>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</si>
  <si>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</si>
  <si>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</si>
  <si>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</si>
  <si>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</si>
  <si>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</si>
  <si>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</si>
  <si>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</si>
  <si>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</si>
  <si>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</si>
  <si>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</si>
  <si>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</si>
  <si>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</si>
  <si>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</si>
  <si>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</si>
  <si>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</si>
  <si>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</si>
  <si>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</si>
  <si>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</si>
  <si>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</si>
  <si>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</si>
  <si>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</si>
  <si>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</si>
  <si>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</si>
  <si>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</si>
  <si>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</si>
  <si>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</si>
  <si>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</si>
  <si>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</si>
  <si>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</si>
  <si>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</si>
  <si>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</si>
  <si>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</si>
  <si>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</si>
  <si>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</si>
  <si>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</si>
  <si>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</si>
  <si>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</si>
  <si>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</si>
  <si>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</si>
  <si>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</si>
  <si>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</si>
  <si>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</si>
  <si>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</si>
  <si>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</si>
  <si>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</si>
  <si>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</si>
  <si>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</si>
  <si>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</si>
  <si>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</si>
  <si>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</si>
  <si>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</si>
  <si>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</si>
  <si>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</si>
  <si>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</si>
  <si>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</si>
  <si>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</si>
  <si>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</si>
  <si>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</si>
  <si>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</si>
  <si>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</si>
  <si>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</si>
  <si>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</si>
  <si>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</si>
  <si>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</si>
  <si>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</si>
  <si>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</si>
  <si>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</si>
  <si>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</si>
  <si>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</si>
  <si>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</si>
  <si>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</si>
  <si>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</si>
  <si>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</si>
  <si>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</si>
  <si>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</si>
  <si>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</si>
  <si>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</si>
  <si>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</si>
  <si>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</si>
  <si>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</si>
  <si>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</si>
  <si>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</si>
  <si>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</si>
  <si>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</si>
  <si>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</si>
  <si>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</si>
  <si>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</si>
  <si>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</si>
  <si>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</si>
  <si>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</si>
  <si>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</si>
  <si>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</si>
  <si>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</si>
  <si>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</si>
  <si>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</si>
  <si>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</si>
  <si>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</si>
  <si>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</si>
  <si>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</si>
  <si>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</si>
  <si>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</si>
  <si>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</si>
  <si>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</si>
  <si>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</si>
  <si>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</si>
  <si>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</si>
  <si>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</si>
  <si>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</si>
  <si>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</si>
  <si>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</si>
  <si>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</si>
  <si>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</si>
  <si>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</si>
  <si>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</si>
  <si>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</si>
  <si>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</si>
  <si>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</si>
  <si>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</si>
  <si>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</si>
  <si>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</si>
  <si>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</si>
  <si>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</si>
  <si>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</si>
  <si>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</si>
  <si>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</si>
  <si>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</si>
  <si>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</si>
  <si>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</si>
  <si>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</si>
  <si>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</si>
  <si>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</si>
  <si>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</si>
  <si>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</si>
  <si>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</si>
  <si>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</si>
  <si>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</si>
  <si>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</si>
  <si>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</si>
  <si>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</si>
  <si>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</si>
  <si>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</si>
  <si>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</si>
  <si>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</si>
  <si>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</si>
  <si>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</si>
  <si>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</si>
  <si>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</si>
  <si>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</si>
  <si>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</si>
  <si>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</si>
  <si>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</si>
  <si>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</si>
  <si>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</si>
  <si>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</si>
  <si>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</si>
  <si>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</si>
  <si>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</si>
  <si>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</si>
  <si>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</si>
  <si>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</si>
  <si>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</si>
  <si>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</si>
  <si>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</si>
  <si>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</si>
  <si>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</si>
  <si>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</si>
  <si>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</si>
  <si>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</si>
  <si>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</si>
  <si>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</si>
  <si>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</si>
  <si>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</si>
  <si>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</si>
  <si>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</si>
  <si>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</si>
  <si>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</si>
  <si>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</si>
  <si>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</si>
  <si>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</si>
  <si>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</si>
  <si>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</si>
  <si>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</si>
  <si>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</si>
  <si>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</si>
  <si>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</si>
  <si>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</si>
  <si>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</si>
  <si>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</si>
  <si>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</si>
  <si>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</si>
  <si>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</si>
  <si>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</si>
  <si>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</si>
  <si>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</si>
  <si>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</si>
  <si>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</si>
  <si>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</si>
  <si>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</si>
  <si>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</si>
  <si>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</si>
  <si>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</si>
  <si>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</si>
  <si>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</si>
  <si>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</si>
  <si>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</si>
  <si>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</si>
  <si>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</si>
  <si>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</si>
  <si>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</si>
  <si>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</si>
  <si>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</si>
  <si>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</si>
  <si>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</si>
  <si>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</si>
  <si>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</si>
  <si>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</si>
  <si>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</si>
  <si>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</si>
  <si>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</si>
  <si>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</si>
  <si>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</si>
  <si>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</si>
  <si>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</si>
  <si>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</si>
  <si>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</si>
  <si>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</si>
  <si>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</si>
  <si>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</si>
  <si>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</si>
  <si>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</si>
  <si>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</si>
  <si>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</si>
  <si>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</si>
  <si>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</si>
  <si>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</si>
  <si>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</si>
  <si>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</si>
  <si>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</si>
  <si>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</si>
  <si>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</si>
  <si>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</si>
  <si>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</si>
  <si>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</si>
  <si>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</si>
  <si>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</si>
  <si>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</si>
  <si>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</si>
  <si>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</si>
  <si>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</si>
  <si>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</si>
  <si>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</si>
  <si>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</si>
  <si>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</si>
  <si>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</si>
  <si>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</si>
  <si>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</si>
  <si>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</si>
  <si>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</si>
  <si>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</si>
  <si>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</si>
  <si>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</si>
  <si>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</si>
  <si>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</si>
  <si>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</si>
  <si>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</si>
  <si>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</si>
  <si>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</si>
  <si>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</si>
  <si>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</si>
  <si>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</si>
  <si>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</si>
  <si>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</si>
  <si>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</si>
  <si>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</si>
  <si>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</si>
  <si>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</si>
  <si>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</si>
  <si>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</si>
  <si>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</si>
  <si>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</si>
  <si>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</si>
  <si>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</si>
  <si>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</si>
  <si>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</si>
  <si>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</si>
  <si>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</si>
  <si>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</si>
  <si>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</si>
  <si>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</si>
  <si>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</si>
  <si>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</si>
  <si>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</si>
  <si>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</si>
  <si>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</si>
  <si>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</si>
  <si>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</si>
  <si>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</si>
  <si>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</si>
  <si>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</si>
  <si>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</si>
  <si>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</si>
  <si>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</si>
  <si>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</si>
  <si>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</si>
  <si>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</si>
  <si>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</si>
  <si>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</si>
  <si>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</si>
  <si>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</si>
  <si>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</si>
  <si>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</si>
  <si>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</si>
  <si>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</si>
  <si>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</si>
  <si>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</si>
  <si>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</si>
  <si>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</si>
  <si>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</si>
  <si>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</si>
  <si>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</si>
  <si>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</si>
  <si>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</si>
  <si>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</si>
  <si>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</si>
  <si>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</si>
  <si>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</si>
  <si>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</si>
  <si>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</si>
  <si>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</si>
  <si>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</si>
  <si>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</si>
  <si>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</si>
  <si>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</si>
  <si>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</si>
  <si>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</si>
  <si>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</si>
  <si>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</si>
  <si>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</si>
  <si>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</si>
  <si>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</si>
  <si>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</si>
  <si>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</si>
  <si>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</si>
  <si>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</si>
  <si>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</si>
  <si>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</si>
  <si>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</si>
  <si>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</si>
  <si>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</si>
  <si>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</si>
  <si>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</si>
  <si>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</si>
  <si>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</si>
  <si>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</si>
  <si>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</si>
  <si>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</si>
  <si>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</si>
  <si>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</si>
  <si>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</si>
  <si>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</si>
  <si>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</si>
  <si>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</si>
  <si>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</si>
  <si>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</si>
  <si>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</si>
  <si>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</si>
  <si>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</si>
  <si>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</si>
  <si>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</si>
  <si>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</si>
  <si>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</si>
  <si>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</si>
  <si>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</si>
  <si>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</si>
  <si>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</si>
  <si>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</si>
  <si>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</si>
  <si>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</si>
  <si>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</si>
  <si>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</si>
  <si>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</si>
  <si>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</si>
  <si>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</si>
  <si>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</si>
  <si>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</si>
  <si>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</si>
  <si>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</si>
  <si>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</si>
  <si>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</si>
  <si>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</si>
  <si>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</si>
  <si>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</si>
  <si>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</si>
  <si>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</si>
  <si>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</si>
  <si>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</si>
  <si>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</si>
  <si>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</si>
  <si>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</si>
  <si>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</si>
  <si>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</si>
  <si>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</si>
  <si>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</si>
  <si>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</si>
  <si>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</si>
  <si>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</si>
  <si>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</si>
  <si>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</si>
  <si>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</si>
  <si>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</si>
  <si>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</si>
  <si>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</si>
  <si>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</si>
  <si>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</si>
  <si>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</si>
  <si>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</si>
  <si>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</si>
  <si>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</si>
  <si>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</si>
  <si>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</si>
  <si>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</si>
  <si>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</si>
  <si>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</si>
  <si>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</si>
  <si>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</si>
  <si>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</si>
  <si>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</si>
  <si>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</si>
  <si>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</si>
  <si>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</si>
  <si>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</si>
  <si>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</si>
  <si>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</si>
  <si>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</si>
  <si>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</si>
  <si>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</si>
  <si>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</si>
  <si>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</si>
  <si>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</si>
  <si>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</si>
  <si>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</si>
  <si>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</si>
  <si>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</si>
  <si>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</si>
  <si>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</si>
  <si>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</si>
  <si>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</si>
  <si>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</si>
  <si>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</si>
  <si>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</si>
  <si>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</si>
  <si>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</si>
  <si>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</si>
  <si>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</si>
  <si>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</si>
  <si>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</si>
  <si>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</si>
  <si>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</si>
  <si>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</si>
  <si>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</si>
  <si>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</si>
  <si>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</si>
  <si>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</si>
  <si>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</si>
  <si>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</si>
  <si>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</si>
  <si>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</si>
  <si>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</si>
  <si>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</si>
  <si>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</si>
  <si>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</si>
  <si>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</si>
  <si>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MARTIE 2022</t>
  </si>
  <si>
    <t>CONT DE EXECUTIE CHELTUIELI MARTIE  2022</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</si>
  <si>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</si>
  <si>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</si>
  <si>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</si>
  <si>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</si>
  <si>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CASA DE ASIGURARI DE SANATATE HUNEDOARA</t>
  </si>
  <si>
    <t>DIRECTOR GENERAL</t>
  </si>
  <si>
    <t>EC. DAVID ADRIAN</t>
  </si>
  <si>
    <t>EC. CUMPANASU ECATERINA</t>
  </si>
  <si>
    <t xml:space="preserve">    DIRECTOR ECONOMIC</t>
  </si>
  <si>
    <t xml:space="preserve">     DIRECTOR ECONOMIC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</si>
</sst>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21"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b/>
      <i/>
      <sz val="10"/>
      <name val="Palatino Linotype"/>
      <family val="1"/>
    </font>
    <font>
      <b/>
      <i/>
      <sz val="12"/>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3" fontId="20" fillId="0" borderId="0" xfId="0" applyNumberFormat="1" applyFont="1" applyFill="1" applyBorder="1" applyAlignment="1">
      <alignment horizontal="center"/>
    </xf>
    <xf numFmtId="0" fontId="19" fillId="0" borderId="0" xfId="0" applyFont="1" applyFill="1" applyAlignment="1">
      <alignment horizontal="left"/>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4.28515625" style="46" customWidth="1"/>
    <col min="6" max="6" width="14"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104" t="s">
        <v>512</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7"/>
      <c r="DJ4" s="107"/>
      <c r="DK4" s="107"/>
      <c r="DL4" s="107"/>
      <c r="DM4" s="107"/>
      <c r="DN4" s="106"/>
      <c r="DO4" s="106"/>
      <c r="DP4" s="106"/>
      <c r="DQ4" s="106"/>
      <c r="DR4" s="106"/>
      <c r="DS4" s="106"/>
      <c r="DT4" s="106"/>
      <c r="DU4" s="106"/>
      <c r="DV4" s="106"/>
      <c r="DW4" s="106"/>
      <c r="DX4" s="106"/>
      <c r="DY4" s="106"/>
      <c r="DZ4" s="106"/>
      <c r="EA4" s="106"/>
      <c r="EB4" s="106"/>
      <c r="EC4" s="106"/>
      <c r="ED4" s="106"/>
      <c r="EE4" s="106"/>
      <c r="EF4" s="106"/>
      <c r="EG4" s="106"/>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469415230</v>
      </c>
      <c r="E7" s="86">
        <f>+E8+E64+E105+E91+E88</f>
        <v>154661230</v>
      </c>
      <c r="F7" s="86">
        <f>+F8+F64+F105+F91+F88</f>
        <v>150893528.38999999</v>
      </c>
      <c r="G7" s="86">
        <f>+G8+G64+G105+G91+G88</f>
        <v>84676767.689999998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409549000</v>
      </c>
      <c r="E8" s="86">
        <f t="shared" si="0"/>
        <v>98642000</v>
      </c>
      <c r="F8" s="86">
        <f t="shared" si="0"/>
        <v>100313294.39</v>
      </c>
      <c r="G8" s="86">
        <f t="shared" si="0"/>
        <v>32962855.690000001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409147000</v>
      </c>
      <c r="E14" s="86">
        <f t="shared" si="2"/>
        <v>98535000</v>
      </c>
      <c r="F14" s="86">
        <f t="shared" si="2"/>
        <v>100272679.02</v>
      </c>
      <c r="G14" s="86">
        <f t="shared" si="2"/>
        <v>32951992.530000001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18519000</v>
      </c>
      <c r="E15" s="86">
        <f t="shared" si="3"/>
        <v>4438000</v>
      </c>
      <c r="F15" s="86">
        <f t="shared" si="3"/>
        <v>4774550.0200000005</v>
      </c>
      <c r="G15" s="86">
        <f t="shared" si="3"/>
        <v>1581437.03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562163</v>
      </c>
      <c r="G16" s="86">
        <f t="shared" si="4"/>
        <v>148691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f>413472+148691</f>
        <v>562163</v>
      </c>
      <c r="G17" s="45">
        <v>148691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54901</v>
      </c>
      <c r="G23" s="86">
        <f t="shared" si="5"/>
        <v>846</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f>54055+846</f>
        <v>54901</v>
      </c>
      <c r="G24" s="45">
        <v>846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18519000</v>
      </c>
      <c r="E26" s="86">
        <v>4438000</v>
      </c>
      <c r="F26" s="45">
        <f>2725585.99+1431900.03</f>
        <v>4157486.0200000005</v>
      </c>
      <c r="G26" s="45">
        <v>1431900.03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390628000</v>
      </c>
      <c r="E27" s="86">
        <f t="shared" si="6"/>
        <v>94097000</v>
      </c>
      <c r="F27" s="86">
        <f t="shared" si="6"/>
        <v>95498129</v>
      </c>
      <c r="G27" s="86">
        <f t="shared" si="6"/>
        <v>31370555.5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379655000</v>
      </c>
      <c r="E28" s="86">
        <f t="shared" si="7"/>
        <v>91626000</v>
      </c>
      <c r="F28" s="86">
        <f t="shared" si="7"/>
        <v>93119876</v>
      </c>
      <c r="G28" s="86">
        <f t="shared" si="7"/>
        <v>30570938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379655000</v>
      </c>
      <c r="E29" s="86">
        <v>91626000</v>
      </c>
      <c r="F29" s="45">
        <f>56707108+27543838</f>
        <v>84250946</v>
      </c>
      <c r="G29" s="45">
        <v>27543838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26586-150164</f>
        <v>-123578</v>
      </c>
      <c r="G30" s="45">
        <v>-150164</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5815244+3177264</f>
        <v>8992508</v>
      </c>
      <c r="G32" s="45">
        <v>3177264</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8000</v>
      </c>
      <c r="E36" s="86">
        <v>2000</v>
      </c>
      <c r="F36" s="45">
        <f>735+798</f>
        <v>1533</v>
      </c>
      <c r="G36" s="45">
        <v>798</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-197</v>
      </c>
      <c r="G37" s="45">
        <v>-197</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f>1999+284</f>
        <v>2283</v>
      </c>
      <c r="G42" s="45">
        <v>284</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-1190-580</f>
        <v>-1770</v>
      </c>
      <c r="G43" s="45">
        <v>-580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f>528515+100536</f>
        <v>629051</v>
      </c>
      <c r="G44" s="45">
        <v>100536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103000</v>
      </c>
      <c r="E45" s="86">
        <v>25000</v>
      </c>
      <c r="F45" s="45">
        <f>13357+4785.5</f>
        <v>18142.5</v>
      </c>
      <c r="G45" s="45">
        <v>4785.5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v>28000</v>
      </c>
      <c r="F48" s="45">
        <f>32512+19139</f>
        <v>51651</v>
      </c>
      <c r="G48" s="45">
        <v>19139</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10746000</v>
      </c>
      <c r="E49" s="86">
        <v>2416000</v>
      </c>
      <c r="F49" s="45">
        <f>1002707.5+674852</f>
        <v>1677559.5</v>
      </c>
      <c r="G49" s="45">
        <v>674852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402000</v>
      </c>
      <c r="E51" s="86">
        <f t="shared" si="8"/>
        <v>107000</v>
      </c>
      <c r="F51" s="86">
        <f t="shared" si="8"/>
        <v>40615.369999999995</v>
      </c>
      <c r="G51" s="86">
        <f t="shared" si="8"/>
        <v>10863.16</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402000</v>
      </c>
      <c r="E57" s="86">
        <f t="shared" si="12"/>
        <v>107000</v>
      </c>
      <c r="F57" s="86">
        <f t="shared" si="12"/>
        <v>40615.369999999995</v>
      </c>
      <c r="G57" s="86">
        <f t="shared" si="12"/>
        <v>10863.16</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402000</v>
      </c>
      <c r="E58" s="86">
        <f t="shared" si="13"/>
        <v>107000</v>
      </c>
      <c r="F58" s="86">
        <f t="shared" si="13"/>
        <v>40615.369999999995</v>
      </c>
      <c r="G58" s="86">
        <f t="shared" si="13"/>
        <v>10863.16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402000</v>
      </c>
      <c r="E61" s="86">
        <v>107000</v>
      </c>
      <c r="F61" s="45">
        <f>29752.21+10863.16</f>
        <v>40615.369999999995</v>
      </c>
      <c r="G61" s="45">
        <v>10863.16</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59866230</v>
      </c>
      <c r="E64" s="86">
        <f t="shared" si="15"/>
        <v>56019230</v>
      </c>
      <c r="F64" s="86">
        <f t="shared" si="15"/>
        <v>51093234</v>
      </c>
      <c r="G64" s="86">
        <f t="shared" si="15"/>
        <v>51093331</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59866230</v>
      </c>
      <c r="E65" s="86">
        <f t="shared" si="16"/>
        <v>56019230</v>
      </c>
      <c r="F65" s="86">
        <f t="shared" si="16"/>
        <v>51093234</v>
      </c>
      <c r="G65" s="86">
        <f t="shared" si="16"/>
        <v>51093331</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59866230</v>
      </c>
      <c r="E66" s="86">
        <f t="shared" si="17"/>
        <v>56019230</v>
      </c>
      <c r="F66" s="86">
        <f t="shared" si="17"/>
        <v>51093331</v>
      </c>
      <c r="G66" s="86">
        <f t="shared" si="17"/>
        <v>51093331</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44011900</v>
      </c>
      <c r="E69" s="86">
        <v>44011900</v>
      </c>
      <c r="F69" s="45">
        <v>44011899</v>
      </c>
      <c r="G69" s="45">
        <v>44011899</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8772900</v>
      </c>
      <c r="E76" s="86">
        <v>4925900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7081430</v>
      </c>
      <c r="E78" s="86">
        <v>7081430</v>
      </c>
      <c r="F78" s="45">
        <v>7081432</v>
      </c>
      <c r="G78" s="45">
        <v>7081432</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-97</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-97</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498</v>
      </c>
      <c r="B94" s="83" t="s">
        <v>497</v>
      </c>
      <c r="C94" s="86"/>
      <c r="D94" s="86"/>
      <c r="E94" s="86"/>
      <c r="F94" s="45"/>
      <c r="G94" s="45"/>
      <c r="BN94" s="6"/>
    </row>
    <row r="95" spans="1:139" ht="30" x14ac:dyDescent="0.3">
      <c r="A95" s="81" t="s">
        <v>501</v>
      </c>
      <c r="B95" s="84" t="s">
        <v>500</v>
      </c>
      <c r="C95" s="86">
        <f>C96+C97</f>
        <v>0</v>
      </c>
      <c r="D95" s="86">
        <f t="shared" ref="D95:G95" si="22">D96+D97</f>
        <v>0</v>
      </c>
      <c r="E95" s="86">
        <f t="shared" si="22"/>
        <v>0</v>
      </c>
      <c r="F95" s="86">
        <f t="shared" si="22"/>
        <v>0</v>
      </c>
      <c r="G95" s="86">
        <f t="shared" si="22"/>
        <v>0</v>
      </c>
      <c r="BN95" s="6"/>
    </row>
    <row r="96" spans="1:139" x14ac:dyDescent="0.3">
      <c r="A96" s="81" t="s">
        <v>502</v>
      </c>
      <c r="B96" s="83" t="s">
        <v>467</v>
      </c>
      <c r="C96" s="86"/>
      <c r="D96" s="86"/>
      <c r="E96" s="86"/>
      <c r="F96" s="45"/>
      <c r="G96" s="45"/>
      <c r="BN96" s="6"/>
    </row>
    <row r="97" spans="1:174" x14ac:dyDescent="0.3">
      <c r="A97" s="81" t="s">
        <v>503</v>
      </c>
      <c r="B97" s="83" t="s">
        <v>497</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-513000</v>
      </c>
      <c r="G105" s="86">
        <f t="shared" si="26"/>
        <v>620581</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f>-1133581+620581</f>
        <v>-513000</v>
      </c>
      <c r="G106" s="45">
        <v>620581</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4" t="s">
        <v>513</v>
      </c>
      <c r="C108" s="5"/>
      <c r="D108" s="4" t="s">
        <v>516</v>
      </c>
      <c r="E108" s="4"/>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4" t="s">
        <v>514</v>
      </c>
      <c r="C109" s="5"/>
      <c r="D109" s="4" t="s">
        <v>515</v>
      </c>
      <c r="E109" s="4"/>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F85:G87 C29:C50 C54:C55 F80:G81 C17:C26 F61:G61 F17:G22 F24:G26 F54:G54 F90:G90 D23:G23 D55:G55 C57:G57 C64:G65 D79:G79 F93:G94 F96:G97 F29:G50 F69:G78"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60" orientation="portrait" r:id="rId1"/>
  <headerFooter alignWithMargins="0"/>
  <rowBreaks count="1" manualBreakCount="1">
    <brk id="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3"/>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G7" sqref="G7"/>
    </sheetView>
  </sheetViews>
  <sheetFormatPr defaultRowHeight="15" x14ac:dyDescent="0.3"/>
  <cols>
    <col min="1" max="1" width="14.28515625" style="1" customWidth="1"/>
    <col min="2" max="2" width="71.28515625" style="4" customWidth="1"/>
    <col min="3" max="3" width="7.85546875" style="4" customWidth="1"/>
    <col min="4" max="4" width="15.85546875" style="4" customWidth="1"/>
    <col min="5" max="5" width="17.8554687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507</v>
      </c>
      <c r="C1" s="3"/>
    </row>
    <row r="2" spans="1:8" ht="17.25" x14ac:dyDescent="0.3">
      <c r="B2" s="103" t="s">
        <v>512</v>
      </c>
      <c r="C2" s="3"/>
    </row>
    <row r="3" spans="1:8" x14ac:dyDescent="0.3">
      <c r="B3" s="3"/>
      <c r="C3" s="3"/>
      <c r="D3" s="6"/>
    </row>
    <row r="4" spans="1:8" x14ac:dyDescent="0.3">
      <c r="D4" s="7"/>
      <c r="E4" s="7"/>
      <c r="F4" s="8"/>
      <c r="G4" s="9"/>
      <c r="H4" s="98" t="s">
        <v>466</v>
      </c>
    </row>
    <row r="5" spans="1:8" s="13" customFormat="1" ht="6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843976130</v>
      </c>
      <c r="E7" s="87">
        <f t="shared" si="1"/>
        <v>837658610</v>
      </c>
      <c r="F7" s="87">
        <f t="shared" si="1"/>
        <v>277661680</v>
      </c>
      <c r="G7" s="87">
        <f t="shared" si="1"/>
        <v>272460351.98000008</v>
      </c>
      <c r="H7" s="87">
        <f t="shared" si="1"/>
        <v>91121225.469999999</v>
      </c>
    </row>
    <row r="8" spans="1:8" s="19" customFormat="1" x14ac:dyDescent="0.3">
      <c r="A8" s="17" t="s">
        <v>202</v>
      </c>
      <c r="B8" s="20" t="s">
        <v>189</v>
      </c>
      <c r="C8" s="88">
        <f t="shared" ref="C8" si="2">+C9+C10+C13+C11+C12+C15+C187+C14</f>
        <v>0</v>
      </c>
      <c r="D8" s="88">
        <f t="shared" ref="D8:H8" si="3">+D9+D10+D13+D11+D12+D15+D187+D14</f>
        <v>843703130</v>
      </c>
      <c r="E8" s="88">
        <f t="shared" si="3"/>
        <v>837385610</v>
      </c>
      <c r="F8" s="88">
        <f t="shared" si="3"/>
        <v>277661680</v>
      </c>
      <c r="G8" s="88">
        <f t="shared" si="3"/>
        <v>272460351.98000008</v>
      </c>
      <c r="H8" s="88">
        <f t="shared" si="3"/>
        <v>91121225.469999999</v>
      </c>
    </row>
    <row r="9" spans="1:8" s="19" customFormat="1" x14ac:dyDescent="0.3">
      <c r="A9" s="17" t="s">
        <v>204</v>
      </c>
      <c r="B9" s="20" t="s">
        <v>190</v>
      </c>
      <c r="C9" s="88">
        <f t="shared" ref="C9" si="4">+C23</f>
        <v>0</v>
      </c>
      <c r="D9" s="88">
        <f t="shared" ref="D9:H9" si="5">+D23</f>
        <v>5598000</v>
      </c>
      <c r="E9" s="88">
        <f t="shared" si="5"/>
        <v>5598000</v>
      </c>
      <c r="F9" s="88">
        <f t="shared" si="5"/>
        <v>1425520</v>
      </c>
      <c r="G9" s="88">
        <f t="shared" si="5"/>
        <v>1425340</v>
      </c>
      <c r="H9" s="88">
        <f t="shared" si="5"/>
        <v>492845</v>
      </c>
    </row>
    <row r="10" spans="1:8" s="19" customFormat="1" ht="16.5" customHeight="1" x14ac:dyDescent="0.3">
      <c r="A10" s="17" t="s">
        <v>205</v>
      </c>
      <c r="B10" s="20" t="s">
        <v>191</v>
      </c>
      <c r="C10" s="88">
        <f t="shared" ref="C10" si="6">+C44</f>
        <v>0</v>
      </c>
      <c r="D10" s="88">
        <f t="shared" ref="D10:H10" si="7">+D44</f>
        <v>525502130</v>
      </c>
      <c r="E10" s="88">
        <f t="shared" si="7"/>
        <v>519184610</v>
      </c>
      <c r="F10" s="88">
        <f t="shared" si="7"/>
        <v>168871340</v>
      </c>
      <c r="G10" s="88">
        <f t="shared" si="7"/>
        <v>167507104.65000007</v>
      </c>
      <c r="H10" s="88">
        <f t="shared" si="7"/>
        <v>53465870.620000005</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C188</f>
        <v>0</v>
      </c>
      <c r="D12" s="88">
        <f t="shared" ref="D12:H12" si="11">D188</f>
        <v>268382000</v>
      </c>
      <c r="E12" s="88">
        <f t="shared" si="11"/>
        <v>268382000</v>
      </c>
      <c r="F12" s="88">
        <f t="shared" si="11"/>
        <v>85013320</v>
      </c>
      <c r="G12" s="88">
        <f t="shared" si="11"/>
        <v>81220512</v>
      </c>
      <c r="H12" s="88">
        <f t="shared" si="11"/>
        <v>26199558</v>
      </c>
    </row>
    <row r="13" spans="1:8" s="19" customFormat="1" ht="16.5" customHeight="1" x14ac:dyDescent="0.3">
      <c r="A13" s="17" t="s">
        <v>209</v>
      </c>
      <c r="B13" s="20" t="s">
        <v>194</v>
      </c>
      <c r="C13" s="88">
        <f t="shared" ref="C13" si="12">C205</f>
        <v>0</v>
      </c>
      <c r="D13" s="88">
        <f t="shared" ref="D13:H13" si="13">D205</f>
        <v>44213000</v>
      </c>
      <c r="E13" s="88">
        <f t="shared" si="13"/>
        <v>44213000</v>
      </c>
      <c r="F13" s="88">
        <f t="shared" si="13"/>
        <v>22350000</v>
      </c>
      <c r="G13" s="88">
        <f t="shared" si="13"/>
        <v>22349960</v>
      </c>
      <c r="H13" s="88">
        <f t="shared" si="13"/>
        <v>11000062</v>
      </c>
    </row>
    <row r="14" spans="1:8"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8000</v>
      </c>
      <c r="E15" s="88">
        <f t="shared" si="17"/>
        <v>8000</v>
      </c>
      <c r="F15" s="88">
        <f t="shared" si="17"/>
        <v>1500</v>
      </c>
      <c r="G15" s="88">
        <f t="shared" si="17"/>
        <v>1307</v>
      </c>
      <c r="H15" s="88">
        <f t="shared" si="17"/>
        <v>408</v>
      </c>
    </row>
    <row r="16" spans="1:8" s="19" customFormat="1" ht="16.5" customHeight="1" x14ac:dyDescent="0.3">
      <c r="A16" s="17" t="s">
        <v>215</v>
      </c>
      <c r="B16" s="20" t="s">
        <v>198</v>
      </c>
      <c r="C16" s="88">
        <f t="shared" ref="C16:C17" si="18">C78</f>
        <v>0</v>
      </c>
      <c r="D16" s="88">
        <f t="shared" ref="D16:H16" si="19">D78</f>
        <v>273000</v>
      </c>
      <c r="E16" s="88">
        <f t="shared" si="19"/>
        <v>273000</v>
      </c>
      <c r="F16" s="88">
        <f t="shared" si="19"/>
        <v>0</v>
      </c>
      <c r="G16" s="88">
        <f t="shared" si="19"/>
        <v>0</v>
      </c>
      <c r="H16" s="88">
        <f t="shared" si="19"/>
        <v>0</v>
      </c>
    </row>
    <row r="17" spans="1:8" s="19" customFormat="1" x14ac:dyDescent="0.3">
      <c r="A17" s="17" t="s">
        <v>217</v>
      </c>
      <c r="B17" s="20" t="s">
        <v>199</v>
      </c>
      <c r="C17" s="88">
        <f t="shared" si="18"/>
        <v>0</v>
      </c>
      <c r="D17" s="88">
        <f t="shared" ref="D17:H17" si="20">D79</f>
        <v>273000</v>
      </c>
      <c r="E17" s="88">
        <f t="shared" si="20"/>
        <v>273000</v>
      </c>
      <c r="F17" s="88">
        <f t="shared" si="20"/>
        <v>0</v>
      </c>
      <c r="G17" s="88">
        <f t="shared" si="20"/>
        <v>0</v>
      </c>
      <c r="H17" s="88">
        <f t="shared" si="20"/>
        <v>0</v>
      </c>
    </row>
    <row r="18" spans="1:8" s="19" customFormat="1" ht="30" x14ac:dyDescent="0.3">
      <c r="A18" s="17" t="s">
        <v>219</v>
      </c>
      <c r="B18" s="20" t="s">
        <v>201</v>
      </c>
      <c r="C18" s="88">
        <f t="shared" ref="C18" si="21">C187+C211</f>
        <v>0</v>
      </c>
      <c r="D18" s="88">
        <f t="shared" ref="D18:H18" si="22">D187+D211</f>
        <v>0</v>
      </c>
      <c r="E18" s="88">
        <f t="shared" si="22"/>
        <v>0</v>
      </c>
      <c r="F18" s="88">
        <f t="shared" si="22"/>
        <v>0</v>
      </c>
      <c r="G18" s="88">
        <f t="shared" si="22"/>
        <v>-43871.67</v>
      </c>
      <c r="H18" s="88">
        <f t="shared" si="22"/>
        <v>-37518.15</v>
      </c>
    </row>
    <row r="19" spans="1:8" s="19" customFormat="1" ht="16.5" customHeight="1" x14ac:dyDescent="0.3">
      <c r="A19" s="17" t="s">
        <v>221</v>
      </c>
      <c r="B19" s="20" t="s">
        <v>203</v>
      </c>
      <c r="C19" s="88">
        <f t="shared" ref="C19" si="23">+C20+C16</f>
        <v>0</v>
      </c>
      <c r="D19" s="88">
        <f t="shared" ref="D19:H19" si="24">+D20+D16</f>
        <v>843976130</v>
      </c>
      <c r="E19" s="88">
        <f t="shared" si="24"/>
        <v>837658610</v>
      </c>
      <c r="F19" s="88">
        <f t="shared" si="24"/>
        <v>277661680</v>
      </c>
      <c r="G19" s="88">
        <f t="shared" si="24"/>
        <v>272460351.98000008</v>
      </c>
      <c r="H19" s="88">
        <f t="shared" si="24"/>
        <v>91121225.469999999</v>
      </c>
    </row>
    <row r="20" spans="1:8" s="19" customFormat="1" x14ac:dyDescent="0.3">
      <c r="A20" s="17" t="s">
        <v>223</v>
      </c>
      <c r="B20" s="20" t="s">
        <v>189</v>
      </c>
      <c r="C20" s="88">
        <f t="shared" ref="C20" si="25">C9+C10+C11+C12+C13+C15+C187+C14</f>
        <v>0</v>
      </c>
      <c r="D20" s="88">
        <f t="shared" ref="D20:H20" si="26">D9+D10+D11+D12+D13+D15+D187+D14</f>
        <v>843703130</v>
      </c>
      <c r="E20" s="88">
        <f t="shared" si="26"/>
        <v>837385610</v>
      </c>
      <c r="F20" s="88">
        <f t="shared" si="26"/>
        <v>277661680</v>
      </c>
      <c r="G20" s="88">
        <f t="shared" si="26"/>
        <v>272460351.98000008</v>
      </c>
      <c r="H20" s="88">
        <f t="shared" si="26"/>
        <v>91121225.469999999</v>
      </c>
    </row>
    <row r="21" spans="1:8" s="19" customFormat="1" ht="16.5" customHeight="1" x14ac:dyDescent="0.3">
      <c r="A21" s="21" t="s">
        <v>225</v>
      </c>
      <c r="B21" s="20" t="s">
        <v>206</v>
      </c>
      <c r="C21" s="88">
        <f t="shared" ref="C21" si="27">+C22+C78+C187</f>
        <v>0</v>
      </c>
      <c r="D21" s="88">
        <f t="shared" ref="D21:H21" si="28">+D22+D78+D187</f>
        <v>799763130</v>
      </c>
      <c r="E21" s="88">
        <f t="shared" si="28"/>
        <v>793445610</v>
      </c>
      <c r="F21" s="88">
        <f t="shared" si="28"/>
        <v>255311680</v>
      </c>
      <c r="G21" s="88">
        <f t="shared" si="28"/>
        <v>250110391.98000008</v>
      </c>
      <c r="H21" s="88">
        <f t="shared" si="28"/>
        <v>80121163.469999999</v>
      </c>
    </row>
    <row r="22" spans="1:8" s="19" customFormat="1" ht="16.5" customHeight="1" x14ac:dyDescent="0.3">
      <c r="A22" s="17" t="s">
        <v>227</v>
      </c>
      <c r="B22" s="20" t="s">
        <v>189</v>
      </c>
      <c r="C22" s="88">
        <f t="shared" ref="C22" si="29">+C23+C44+C72+C188+C75+C212</f>
        <v>0</v>
      </c>
      <c r="D22" s="88">
        <f t="shared" ref="D22:H22" si="30">+D23+D44+D72+D188+D75+D212</f>
        <v>799490130</v>
      </c>
      <c r="E22" s="88">
        <f t="shared" si="30"/>
        <v>793172610</v>
      </c>
      <c r="F22" s="88">
        <f t="shared" si="30"/>
        <v>255311680</v>
      </c>
      <c r="G22" s="88">
        <f t="shared" si="30"/>
        <v>250154263.65000007</v>
      </c>
      <c r="H22" s="88">
        <f t="shared" si="30"/>
        <v>80158681.620000005</v>
      </c>
    </row>
    <row r="23" spans="1:8" s="19" customFormat="1" x14ac:dyDescent="0.3">
      <c r="A23" s="17" t="s">
        <v>229</v>
      </c>
      <c r="B23" s="20" t="s">
        <v>190</v>
      </c>
      <c r="C23" s="88">
        <f t="shared" ref="C23" si="31">+C24+C36+C34</f>
        <v>0</v>
      </c>
      <c r="D23" s="88">
        <f t="shared" ref="D23:H23" si="32">+D24+D36+D34</f>
        <v>5598000</v>
      </c>
      <c r="E23" s="88">
        <f t="shared" si="32"/>
        <v>5598000</v>
      </c>
      <c r="F23" s="88">
        <f t="shared" si="32"/>
        <v>1425520</v>
      </c>
      <c r="G23" s="88">
        <f t="shared" si="32"/>
        <v>1425340</v>
      </c>
      <c r="H23" s="88">
        <f t="shared" si="32"/>
        <v>492845</v>
      </c>
    </row>
    <row r="24" spans="1:8" s="19" customFormat="1" ht="16.5" customHeight="1" x14ac:dyDescent="0.3">
      <c r="A24" s="17" t="s">
        <v>231</v>
      </c>
      <c r="B24" s="20" t="s">
        <v>210</v>
      </c>
      <c r="C24" s="88">
        <f t="shared" ref="C24" si="33">C25+C28+C29+C30+C32+C26+C27+C31</f>
        <v>0</v>
      </c>
      <c r="D24" s="88">
        <f t="shared" ref="D24:H24" si="34">D25+D28+D29+D30+D32+D26+D27+D31</f>
        <v>5397000</v>
      </c>
      <c r="E24" s="88">
        <f t="shared" si="34"/>
        <v>5397000</v>
      </c>
      <c r="F24" s="88">
        <f t="shared" si="34"/>
        <v>1392490</v>
      </c>
      <c r="G24" s="88">
        <f t="shared" si="34"/>
        <v>1392379</v>
      </c>
      <c r="H24" s="88">
        <f t="shared" si="34"/>
        <v>482306</v>
      </c>
    </row>
    <row r="25" spans="1:8" s="19" customFormat="1" ht="16.5" customHeight="1" x14ac:dyDescent="0.3">
      <c r="A25" s="22" t="s">
        <v>233</v>
      </c>
      <c r="B25" s="23" t="s">
        <v>212</v>
      </c>
      <c r="C25" s="89"/>
      <c r="D25" s="90">
        <v>4487000</v>
      </c>
      <c r="E25" s="90">
        <v>4487000</v>
      </c>
      <c r="F25" s="90">
        <v>1107200</v>
      </c>
      <c r="G25" s="45">
        <v>1107174</v>
      </c>
      <c r="H25" s="45">
        <v>368454</v>
      </c>
    </row>
    <row r="26" spans="1:8" s="19" customFormat="1" x14ac:dyDescent="0.3">
      <c r="A26" s="22" t="s">
        <v>235</v>
      </c>
      <c r="B26" s="23" t="s">
        <v>214</v>
      </c>
      <c r="C26" s="89"/>
      <c r="D26" s="90">
        <v>556000</v>
      </c>
      <c r="E26" s="90">
        <v>556000</v>
      </c>
      <c r="F26" s="90">
        <v>154240</v>
      </c>
      <c r="G26" s="45">
        <v>154232</v>
      </c>
      <c r="H26" s="45">
        <v>50534</v>
      </c>
    </row>
    <row r="27" spans="1:8" s="19" customFormat="1" x14ac:dyDescent="0.3">
      <c r="A27" s="22" t="s">
        <v>237</v>
      </c>
      <c r="B27" s="23" t="s">
        <v>216</v>
      </c>
      <c r="C27" s="89"/>
      <c r="D27" s="90">
        <v>26000</v>
      </c>
      <c r="E27" s="90">
        <v>26000</v>
      </c>
      <c r="F27" s="90">
        <v>6750</v>
      </c>
      <c r="G27" s="45">
        <v>6721</v>
      </c>
      <c r="H27" s="45">
        <v>2073</v>
      </c>
    </row>
    <row r="28" spans="1:8" s="19" customFormat="1" ht="16.5" customHeight="1" x14ac:dyDescent="0.3">
      <c r="A28" s="22" t="s">
        <v>239</v>
      </c>
      <c r="B28" s="24" t="s">
        <v>218</v>
      </c>
      <c r="C28" s="89"/>
      <c r="D28" s="90">
        <v>11000</v>
      </c>
      <c r="E28" s="90">
        <v>11000</v>
      </c>
      <c r="F28" s="90">
        <v>2680</v>
      </c>
      <c r="G28" s="45">
        <v>2664</v>
      </c>
      <c r="H28" s="45">
        <v>740</v>
      </c>
    </row>
    <row r="29" spans="1:8" s="19" customFormat="1" ht="16.5" customHeight="1" x14ac:dyDescent="0.3">
      <c r="A29" s="22" t="s">
        <v>241</v>
      </c>
      <c r="B29" s="24" t="s">
        <v>220</v>
      </c>
      <c r="C29" s="89"/>
      <c r="D29" s="90">
        <v>3000</v>
      </c>
      <c r="E29" s="90">
        <v>3000</v>
      </c>
      <c r="F29" s="90">
        <v>1400</v>
      </c>
      <c r="G29" s="45">
        <v>1390</v>
      </c>
      <c r="H29" s="45">
        <v>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193000</v>
      </c>
      <c r="E31" s="90">
        <v>193000</v>
      </c>
      <c r="F31" s="90">
        <v>49460</v>
      </c>
      <c r="G31" s="45">
        <v>49442</v>
      </c>
      <c r="H31" s="45">
        <v>16257</v>
      </c>
    </row>
    <row r="32" spans="1:8" ht="16.5" customHeight="1" x14ac:dyDescent="0.3">
      <c r="A32" s="22" t="s">
        <v>246</v>
      </c>
      <c r="B32" s="24" t="s">
        <v>226</v>
      </c>
      <c r="C32" s="89"/>
      <c r="D32" s="90">
        <v>121000</v>
      </c>
      <c r="E32" s="90">
        <v>121000</v>
      </c>
      <c r="F32" s="90">
        <v>70760</v>
      </c>
      <c r="G32" s="45">
        <v>70756</v>
      </c>
      <c r="H32" s="45">
        <v>44248</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5">C35</f>
        <v>0</v>
      </c>
      <c r="D34" s="89">
        <f t="shared" si="35"/>
        <v>80000</v>
      </c>
      <c r="E34" s="89">
        <f t="shared" si="35"/>
        <v>80000</v>
      </c>
      <c r="F34" s="89">
        <f t="shared" si="35"/>
        <v>0</v>
      </c>
      <c r="G34" s="89">
        <f t="shared" si="35"/>
        <v>0</v>
      </c>
      <c r="H34" s="89">
        <f t="shared" si="35"/>
        <v>0</v>
      </c>
    </row>
    <row r="35" spans="1:8" ht="16.5" customHeight="1" x14ac:dyDescent="0.3">
      <c r="A35" s="22" t="s">
        <v>250</v>
      </c>
      <c r="B35" s="24" t="s">
        <v>232</v>
      </c>
      <c r="C35" s="89"/>
      <c r="D35" s="90">
        <v>80000</v>
      </c>
      <c r="E35" s="90">
        <v>80000</v>
      </c>
      <c r="F35" s="90">
        <v>0</v>
      </c>
      <c r="G35" s="45"/>
      <c r="H35" s="45"/>
    </row>
    <row r="36" spans="1:8" ht="16.5" customHeight="1" x14ac:dyDescent="0.3">
      <c r="A36" s="17" t="s">
        <v>252</v>
      </c>
      <c r="B36" s="20" t="s">
        <v>234</v>
      </c>
      <c r="C36" s="88">
        <f t="shared" ref="C36:H36" si="36">+C37+C38+C39+C40+C41+C42+C43</f>
        <v>0</v>
      </c>
      <c r="D36" s="88">
        <f t="shared" si="36"/>
        <v>121000</v>
      </c>
      <c r="E36" s="88">
        <f t="shared" si="36"/>
        <v>121000</v>
      </c>
      <c r="F36" s="88">
        <f t="shared" si="36"/>
        <v>33030</v>
      </c>
      <c r="G36" s="88">
        <f t="shared" si="36"/>
        <v>32961</v>
      </c>
      <c r="H36" s="88">
        <f t="shared" si="36"/>
        <v>10539</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121000</v>
      </c>
      <c r="E42" s="90">
        <v>121000</v>
      </c>
      <c r="F42" s="90">
        <v>33030</v>
      </c>
      <c r="G42" s="45">
        <v>32961</v>
      </c>
      <c r="H42" s="45">
        <v>10539</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525502130</v>
      </c>
      <c r="E44" s="88">
        <f t="shared" si="38"/>
        <v>519184610</v>
      </c>
      <c r="F44" s="88">
        <f t="shared" si="38"/>
        <v>168871340</v>
      </c>
      <c r="G44" s="88">
        <f t="shared" si="38"/>
        <v>167507104.65000007</v>
      </c>
      <c r="H44" s="88">
        <f t="shared" si="38"/>
        <v>53465870.620000005</v>
      </c>
    </row>
    <row r="45" spans="1:8" ht="16.5" customHeight="1" x14ac:dyDescent="0.3">
      <c r="A45" s="17" t="s">
        <v>270</v>
      </c>
      <c r="B45" s="20" t="s">
        <v>249</v>
      </c>
      <c r="C45" s="88">
        <f t="shared" ref="C45" si="39">+C46+C47+C48+C49+C50+C51+C52+C53+C55</f>
        <v>0</v>
      </c>
      <c r="D45" s="88">
        <f t="shared" ref="D45:H45" si="40">+D46+D47+D48+D49+D50+D51+D52+D53+D55</f>
        <v>525275830</v>
      </c>
      <c r="E45" s="88">
        <f t="shared" si="40"/>
        <v>518958310</v>
      </c>
      <c r="F45" s="88">
        <f t="shared" si="40"/>
        <v>168867340</v>
      </c>
      <c r="G45" s="88">
        <f t="shared" si="40"/>
        <v>167503620.51000005</v>
      </c>
      <c r="H45" s="88">
        <f t="shared" si="40"/>
        <v>53465870.620000005</v>
      </c>
    </row>
    <row r="46" spans="1:8" s="19" customFormat="1" ht="16.5" customHeight="1" x14ac:dyDescent="0.3">
      <c r="A46" s="22" t="s">
        <v>272</v>
      </c>
      <c r="B46" s="24" t="s">
        <v>251</v>
      </c>
      <c r="C46" s="89"/>
      <c r="D46" s="90">
        <v>47000</v>
      </c>
      <c r="E46" s="90">
        <v>47000</v>
      </c>
      <c r="F46" s="90">
        <v>20000</v>
      </c>
      <c r="G46" s="45">
        <v>20000</v>
      </c>
      <c r="H46" s="45">
        <v>5000</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109000</v>
      </c>
      <c r="E48" s="90">
        <v>109000</v>
      </c>
      <c r="F48" s="90">
        <v>57000</v>
      </c>
      <c r="G48" s="45">
        <v>57000</v>
      </c>
      <c r="H48" s="45">
        <v>18000</v>
      </c>
    </row>
    <row r="49" spans="1:8" ht="16.5" customHeight="1" x14ac:dyDescent="0.3">
      <c r="A49" s="22" t="s">
        <v>278</v>
      </c>
      <c r="B49" s="24" t="s">
        <v>257</v>
      </c>
      <c r="C49" s="89"/>
      <c r="D49" s="90">
        <v>15140</v>
      </c>
      <c r="E49" s="90">
        <v>15140</v>
      </c>
      <c r="F49" s="90">
        <v>3700</v>
      </c>
      <c r="G49" s="45">
        <v>3610.49</v>
      </c>
      <c r="H49" s="45">
        <v>1128.54</v>
      </c>
    </row>
    <row r="50" spans="1:8" ht="16.5" customHeight="1" x14ac:dyDescent="0.3">
      <c r="A50" s="22" t="s">
        <v>280</v>
      </c>
      <c r="B50" s="24" t="s">
        <v>259</v>
      </c>
      <c r="C50" s="89"/>
      <c r="D50" s="90">
        <v>10540</v>
      </c>
      <c r="E50" s="90">
        <v>10540</v>
      </c>
      <c r="F50" s="90"/>
      <c r="G50" s="45"/>
      <c r="H50" s="45"/>
    </row>
    <row r="51" spans="1:8" ht="16.5" customHeight="1" x14ac:dyDescent="0.3">
      <c r="A51" s="22" t="s">
        <v>282</v>
      </c>
      <c r="B51" s="24" t="s">
        <v>261</v>
      </c>
      <c r="C51" s="89"/>
      <c r="D51" s="90">
        <v>5000</v>
      </c>
      <c r="E51" s="90">
        <v>5000</v>
      </c>
      <c r="F51" s="90"/>
      <c r="G51" s="45"/>
      <c r="H51" s="45"/>
    </row>
    <row r="52" spans="1:8" ht="16.5" customHeight="1" x14ac:dyDescent="0.3">
      <c r="A52" s="22" t="s">
        <v>284</v>
      </c>
      <c r="B52" s="24" t="s">
        <v>263</v>
      </c>
      <c r="C52" s="89"/>
      <c r="D52" s="90">
        <v>75530</v>
      </c>
      <c r="E52" s="90">
        <v>75530</v>
      </c>
      <c r="F52" s="90">
        <v>21000</v>
      </c>
      <c r="G52" s="45">
        <v>21000</v>
      </c>
      <c r="H52" s="45">
        <v>7983.95</v>
      </c>
    </row>
    <row r="53" spans="1:8" ht="16.5" customHeight="1" x14ac:dyDescent="0.35">
      <c r="A53" s="17" t="s">
        <v>286</v>
      </c>
      <c r="B53" s="20" t="s">
        <v>265</v>
      </c>
      <c r="C53" s="91">
        <f t="shared" ref="C53:H53" si="41">+C54+C89</f>
        <v>0</v>
      </c>
      <c r="D53" s="91">
        <f t="shared" si="41"/>
        <v>524960620</v>
      </c>
      <c r="E53" s="91">
        <f t="shared" si="41"/>
        <v>518643100</v>
      </c>
      <c r="F53" s="91">
        <f t="shared" si="41"/>
        <v>168752640</v>
      </c>
      <c r="G53" s="91">
        <f t="shared" si="41"/>
        <v>167389011.65000004</v>
      </c>
      <c r="H53" s="91">
        <f t="shared" si="41"/>
        <v>53429425.340000004</v>
      </c>
    </row>
    <row r="54" spans="1:8" ht="16.5" customHeight="1" x14ac:dyDescent="0.3">
      <c r="A54" s="27" t="s">
        <v>288</v>
      </c>
      <c r="B54" s="28" t="s">
        <v>267</v>
      </c>
      <c r="C54" s="92"/>
      <c r="D54" s="90">
        <v>505300</v>
      </c>
      <c r="E54" s="90">
        <v>505300</v>
      </c>
      <c r="F54" s="90">
        <v>112700</v>
      </c>
      <c r="G54" s="45">
        <v>112700</v>
      </c>
      <c r="H54" s="45">
        <v>53880.03</v>
      </c>
    </row>
    <row r="55" spans="1:8" s="19" customFormat="1" ht="16.5" customHeight="1" x14ac:dyDescent="0.3">
      <c r="A55" s="22" t="s">
        <v>290</v>
      </c>
      <c r="B55" s="24" t="s">
        <v>269</v>
      </c>
      <c r="C55" s="89"/>
      <c r="D55" s="90">
        <v>53000</v>
      </c>
      <c r="E55" s="90">
        <v>53000</v>
      </c>
      <c r="F55" s="90">
        <v>13000</v>
      </c>
      <c r="G55" s="45">
        <v>12998.37</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v>13000</v>
      </c>
      <c r="G57" s="45">
        <v>12998.37</v>
      </c>
      <c r="H57" s="45">
        <v>4332.79</v>
      </c>
    </row>
    <row r="58" spans="1:8" s="19" customFormat="1" ht="16.5" customHeight="1" x14ac:dyDescent="0.3">
      <c r="A58" s="17" t="s">
        <v>294</v>
      </c>
      <c r="B58" s="24" t="s">
        <v>275</v>
      </c>
      <c r="C58" s="89"/>
      <c r="D58" s="90">
        <v>210000</v>
      </c>
      <c r="E58" s="90">
        <v>210000</v>
      </c>
      <c r="F58" s="90"/>
      <c r="G58" s="45"/>
      <c r="H58" s="45"/>
    </row>
    <row r="59" spans="1:8" s="19" customFormat="1" ht="16.5" customHeight="1" x14ac:dyDescent="0.3">
      <c r="A59" s="17" t="s">
        <v>296</v>
      </c>
      <c r="B59" s="20" t="s">
        <v>277</v>
      </c>
      <c r="C59" s="93">
        <f t="shared" ref="C59:H59" si="42">+C60</f>
        <v>0</v>
      </c>
      <c r="D59" s="93">
        <f t="shared" si="42"/>
        <v>9000</v>
      </c>
      <c r="E59" s="93">
        <f t="shared" si="42"/>
        <v>9000</v>
      </c>
      <c r="F59" s="93">
        <f t="shared" si="42"/>
        <v>0</v>
      </c>
      <c r="G59" s="93">
        <f t="shared" si="42"/>
        <v>0</v>
      </c>
      <c r="H59" s="93">
        <f t="shared" si="42"/>
        <v>0</v>
      </c>
    </row>
    <row r="60" spans="1:8" s="19" customFormat="1" ht="16.5" customHeight="1" x14ac:dyDescent="0.3">
      <c r="A60" s="22" t="s">
        <v>298</v>
      </c>
      <c r="B60" s="24" t="s">
        <v>279</v>
      </c>
      <c r="C60" s="89"/>
      <c r="D60" s="90">
        <v>9000</v>
      </c>
      <c r="E60" s="90">
        <v>9000</v>
      </c>
      <c r="F60" s="90"/>
      <c r="G60" s="45"/>
      <c r="H60" s="45"/>
    </row>
    <row r="61" spans="1:8" s="19" customFormat="1" ht="16.5" customHeight="1" x14ac:dyDescent="0.3">
      <c r="A61" s="17" t="s">
        <v>300</v>
      </c>
      <c r="B61" s="20" t="s">
        <v>281</v>
      </c>
      <c r="C61" s="88">
        <f t="shared" ref="C61:H61" si="43">+C62+C63</f>
        <v>0</v>
      </c>
      <c r="D61" s="88">
        <f t="shared" si="43"/>
        <v>1000</v>
      </c>
      <c r="E61" s="88">
        <f t="shared" si="43"/>
        <v>1000</v>
      </c>
      <c r="F61" s="88">
        <f t="shared" si="43"/>
        <v>1000</v>
      </c>
      <c r="G61" s="88">
        <f t="shared" si="43"/>
        <v>503.52</v>
      </c>
      <c r="H61" s="88">
        <f t="shared" si="43"/>
        <v>0</v>
      </c>
    </row>
    <row r="62" spans="1:8" ht="16.5" customHeight="1" x14ac:dyDescent="0.3">
      <c r="A62" s="17" t="s">
        <v>301</v>
      </c>
      <c r="B62" s="24" t="s">
        <v>283</v>
      </c>
      <c r="C62" s="89"/>
      <c r="D62" s="90">
        <v>1000</v>
      </c>
      <c r="E62" s="90">
        <v>1000</v>
      </c>
      <c r="F62" s="90">
        <v>1000</v>
      </c>
      <c r="G62" s="45">
        <v>503.52</v>
      </c>
      <c r="H62" s="45">
        <v>0</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1800</v>
      </c>
      <c r="E64" s="90">
        <v>1800</v>
      </c>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4500</v>
      </c>
      <c r="E67" s="90">
        <v>4500</v>
      </c>
      <c r="F67" s="90">
        <v>3000</v>
      </c>
      <c r="G67" s="45">
        <v>2980.62</v>
      </c>
      <c r="H67" s="45">
        <v>0</v>
      </c>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8000</v>
      </c>
      <c r="E75" s="89">
        <f t="shared" si="46"/>
        <v>8000</v>
      </c>
      <c r="F75" s="89">
        <f t="shared" si="46"/>
        <v>1500</v>
      </c>
      <c r="G75" s="89">
        <f t="shared" si="46"/>
        <v>1307</v>
      </c>
      <c r="H75" s="89">
        <f t="shared" si="46"/>
        <v>408</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8000</v>
      </c>
      <c r="E77" s="90">
        <v>8000</v>
      </c>
      <c r="F77" s="90">
        <v>1500</v>
      </c>
      <c r="G77" s="45">
        <v>1307</v>
      </c>
      <c r="H77" s="45">
        <v>408</v>
      </c>
    </row>
    <row r="78" spans="1:8" s="19" customFormat="1" ht="16.5" customHeight="1" x14ac:dyDescent="0.3">
      <c r="A78" s="17" t="s">
        <v>329</v>
      </c>
      <c r="B78" s="20" t="s">
        <v>198</v>
      </c>
      <c r="C78" s="88">
        <f t="shared" ref="C78:H78" si="47">+C79</f>
        <v>0</v>
      </c>
      <c r="D78" s="88">
        <f t="shared" si="47"/>
        <v>273000</v>
      </c>
      <c r="E78" s="88">
        <f t="shared" si="47"/>
        <v>273000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273000</v>
      </c>
      <c r="E79" s="88">
        <f t="shared" si="49"/>
        <v>273000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30000</v>
      </c>
      <c r="E80" s="88">
        <f t="shared" si="51"/>
        <v>30000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v>243000</v>
      </c>
      <c r="E85" s="90">
        <v>243000</v>
      </c>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+C44-C89+C23+C78+C188+C75</f>
        <v>0</v>
      </c>
      <c r="D87" s="87">
        <f t="shared" si="52"/>
        <v>275307810</v>
      </c>
      <c r="E87" s="87">
        <f t="shared" si="52"/>
        <v>275307810</v>
      </c>
      <c r="F87" s="87">
        <f t="shared" si="52"/>
        <v>86671740</v>
      </c>
      <c r="G87" s="87">
        <f t="shared" si="52"/>
        <v>82877952.00000003</v>
      </c>
      <c r="H87" s="87">
        <f t="shared" si="52"/>
        <v>26783136.310000002</v>
      </c>
    </row>
    <row r="88" spans="1:8" ht="16.5" customHeight="1" x14ac:dyDescent="0.3">
      <c r="A88" s="22"/>
      <c r="B88" s="24" t="s">
        <v>328</v>
      </c>
      <c r="C88" s="87"/>
      <c r="D88" s="90"/>
      <c r="E88" s="90"/>
      <c r="F88" s="90"/>
      <c r="G88" s="90"/>
      <c r="H88" s="90"/>
    </row>
    <row r="89" spans="1:8" ht="16.5" customHeight="1" x14ac:dyDescent="0.35">
      <c r="A89" s="22" t="s">
        <v>347</v>
      </c>
      <c r="B89" s="20" t="s">
        <v>330</v>
      </c>
      <c r="C89" s="95">
        <f t="shared" ref="C89" si="53">+C90+C137+C169+C171+C183+C185</f>
        <v>0</v>
      </c>
      <c r="D89" s="95">
        <f t="shared" ref="D89:H89" si="54">+D90+D137+D169+D171+D183+D185</f>
        <v>524455320</v>
      </c>
      <c r="E89" s="95">
        <f t="shared" si="54"/>
        <v>518137800</v>
      </c>
      <c r="F89" s="95">
        <f t="shared" si="54"/>
        <v>168639940</v>
      </c>
      <c r="G89" s="95">
        <f t="shared" si="54"/>
        <v>167276311.65000004</v>
      </c>
      <c r="H89" s="95">
        <f t="shared" si="54"/>
        <v>53375545.310000002</v>
      </c>
    </row>
    <row r="90" spans="1:8" s="26" customFormat="1" ht="16.5" customHeight="1" x14ac:dyDescent="0.3">
      <c r="A90" s="17" t="s">
        <v>349</v>
      </c>
      <c r="B90" s="20" t="s">
        <v>332</v>
      </c>
      <c r="C90" s="88">
        <f t="shared" ref="C90" si="55">+C91+C101+C117+C133+C135</f>
        <v>0</v>
      </c>
      <c r="D90" s="88">
        <f t="shared" ref="D90:H90" si="56">+D91+D101+D117+D133+D135</f>
        <v>173559180</v>
      </c>
      <c r="E90" s="88">
        <f t="shared" si="56"/>
        <v>156108570</v>
      </c>
      <c r="F90" s="88">
        <f t="shared" si="56"/>
        <v>58913890</v>
      </c>
      <c r="G90" s="88">
        <f t="shared" si="56"/>
        <v>58689982.520000003</v>
      </c>
      <c r="H90" s="88">
        <f t="shared" si="56"/>
        <v>17953005.789999999</v>
      </c>
    </row>
    <row r="91" spans="1:8" s="26" customFormat="1" ht="16.5" customHeight="1" x14ac:dyDescent="0.3">
      <c r="A91" s="22" t="s">
        <v>351</v>
      </c>
      <c r="B91" s="20" t="s">
        <v>334</v>
      </c>
      <c r="C91" s="87">
        <f t="shared" ref="C91" si="57">+C92+C98+C99+C93+C94</f>
        <v>0</v>
      </c>
      <c r="D91" s="87">
        <f t="shared" ref="D91:H91" si="58">+D92+D98+D99+D93+D94</f>
        <v>66906000</v>
      </c>
      <c r="E91" s="87">
        <f t="shared" si="58"/>
        <v>69014890</v>
      </c>
      <c r="F91" s="87">
        <f t="shared" si="58"/>
        <v>29467890</v>
      </c>
      <c r="G91" s="87">
        <f t="shared" si="58"/>
        <v>29248191.850000001</v>
      </c>
      <c r="H91" s="87">
        <f t="shared" si="58"/>
        <v>7576330.7599999998</v>
      </c>
    </row>
    <row r="92" spans="1:8" s="26" customFormat="1" ht="16.5" customHeight="1" x14ac:dyDescent="0.3">
      <c r="A92" s="22"/>
      <c r="B92" s="23" t="s">
        <v>336</v>
      </c>
      <c r="C92" s="89"/>
      <c r="D92" s="90">
        <v>60715000</v>
      </c>
      <c r="E92" s="90">
        <v>63040000</v>
      </c>
      <c r="F92" s="90">
        <v>27245000</v>
      </c>
      <c r="G92" s="45">
        <v>27245000</v>
      </c>
      <c r="H92" s="45">
        <v>6847210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4354000</v>
      </c>
      <c r="E94" s="89">
        <f t="shared" si="59"/>
        <v>4268890</v>
      </c>
      <c r="F94" s="89">
        <f t="shared" si="59"/>
        <v>1511890</v>
      </c>
      <c r="G94" s="89">
        <f t="shared" si="59"/>
        <v>1508693.8900000001</v>
      </c>
      <c r="H94" s="89">
        <f t="shared" si="59"/>
        <v>422627.24</v>
      </c>
    </row>
    <row r="95" spans="1:8" s="26" customFormat="1" ht="30" x14ac:dyDescent="0.3">
      <c r="A95" s="22"/>
      <c r="B95" s="23" t="s">
        <v>480</v>
      </c>
      <c r="C95" s="89"/>
      <c r="D95" s="90">
        <v>4256000</v>
      </c>
      <c r="E95" s="90">
        <v>4165890</v>
      </c>
      <c r="F95" s="90">
        <v>1476890</v>
      </c>
      <c r="G95" s="45">
        <v>1476178.77</v>
      </c>
      <c r="H95" s="45">
        <v>404888.89</v>
      </c>
    </row>
    <row r="96" spans="1:8" s="26" customFormat="1" ht="60" x14ac:dyDescent="0.3">
      <c r="A96" s="22"/>
      <c r="B96" s="23" t="s">
        <v>481</v>
      </c>
      <c r="C96" s="89"/>
      <c r="D96" s="90">
        <v>51000</v>
      </c>
      <c r="E96" s="90">
        <v>54000</v>
      </c>
      <c r="F96" s="90">
        <v>18000</v>
      </c>
      <c r="G96" s="45">
        <v>18000</v>
      </c>
      <c r="H96" s="45">
        <v>7153.1</v>
      </c>
    </row>
    <row r="97" spans="1:8" s="26" customFormat="1" ht="45" x14ac:dyDescent="0.3">
      <c r="A97" s="22"/>
      <c r="B97" s="23" t="s">
        <v>482</v>
      </c>
      <c r="C97" s="89"/>
      <c r="D97" s="90">
        <v>47000</v>
      </c>
      <c r="E97" s="90">
        <v>49000</v>
      </c>
      <c r="F97" s="90">
        <v>17000</v>
      </c>
      <c r="G97" s="45">
        <v>14515.12</v>
      </c>
      <c r="H97" s="45">
        <v>10585.25</v>
      </c>
    </row>
    <row r="98" spans="1:8" s="26" customFormat="1" ht="16.5" customHeight="1" x14ac:dyDescent="0.3">
      <c r="A98" s="22"/>
      <c r="B98" s="23" t="s">
        <v>341</v>
      </c>
      <c r="C98" s="89"/>
      <c r="D98" s="90">
        <v>209000</v>
      </c>
      <c r="E98" s="90">
        <v>209000</v>
      </c>
      <c r="F98" s="90">
        <v>63000</v>
      </c>
      <c r="G98" s="45">
        <v>53467.96</v>
      </c>
      <c r="H98" s="45">
        <v>17479.88</v>
      </c>
    </row>
    <row r="99" spans="1:8" s="26" customFormat="1" ht="45" x14ac:dyDescent="0.3">
      <c r="A99" s="22"/>
      <c r="B99" s="23" t="s">
        <v>343</v>
      </c>
      <c r="C99" s="89"/>
      <c r="D99" s="90">
        <v>1628000</v>
      </c>
      <c r="E99" s="90">
        <v>1497000</v>
      </c>
      <c r="F99" s="90">
        <v>648000</v>
      </c>
      <c r="G99" s="45">
        <v>441030</v>
      </c>
      <c r="H99" s="45">
        <v>289013.64</v>
      </c>
    </row>
    <row r="100" spans="1:8" x14ac:dyDescent="0.3">
      <c r="A100" s="22"/>
      <c r="B100" s="24" t="s">
        <v>328</v>
      </c>
      <c r="C100" s="89"/>
      <c r="D100" s="90"/>
      <c r="E100" s="90"/>
      <c r="F100" s="90"/>
      <c r="G100" s="45">
        <v>-1210.53</v>
      </c>
      <c r="H100" s="45"/>
    </row>
    <row r="101" spans="1:8" ht="30" x14ac:dyDescent="0.3">
      <c r="A101" s="22" t="s">
        <v>359</v>
      </c>
      <c r="B101" s="20" t="s">
        <v>345</v>
      </c>
      <c r="C101" s="89">
        <f t="shared" ref="C101:H101" si="60">C102+C103+C104+C105+C106+C107+C109+C108+C110</f>
        <v>0</v>
      </c>
      <c r="D101" s="89">
        <f t="shared" si="60"/>
        <v>74725490</v>
      </c>
      <c r="E101" s="89">
        <f t="shared" si="60"/>
        <v>63325140</v>
      </c>
      <c r="F101" s="89">
        <f t="shared" si="60"/>
        <v>22193000</v>
      </c>
      <c r="G101" s="89">
        <f t="shared" si="60"/>
        <v>22190385.379999999</v>
      </c>
      <c r="H101" s="89">
        <f t="shared" si="60"/>
        <v>7712726.9699999997</v>
      </c>
    </row>
    <row r="102" spans="1:8" ht="16.5" customHeight="1" x14ac:dyDescent="0.3">
      <c r="A102" s="22"/>
      <c r="B102" s="23" t="s">
        <v>346</v>
      </c>
      <c r="C102" s="89"/>
      <c r="D102" s="90">
        <v>1507000</v>
      </c>
      <c r="E102" s="90">
        <v>941580</v>
      </c>
      <c r="F102" s="90">
        <v>269000</v>
      </c>
      <c r="G102" s="45">
        <v>268907.84000000003</v>
      </c>
      <c r="H102" s="45">
        <v>74285.56</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48720</v>
      </c>
      <c r="E104" s="90">
        <v>70000</v>
      </c>
      <c r="F104" s="90">
        <v>54000</v>
      </c>
      <c r="G104" s="45">
        <v>53223.98</v>
      </c>
      <c r="H104" s="45">
        <v>40777.68</v>
      </c>
    </row>
    <row r="105" spans="1:8" ht="16.5" customHeight="1" x14ac:dyDescent="0.3">
      <c r="A105" s="22"/>
      <c r="B105" s="23" t="s">
        <v>352</v>
      </c>
      <c r="C105" s="89"/>
      <c r="D105" s="90">
        <v>38492870</v>
      </c>
      <c r="E105" s="90">
        <v>29938640</v>
      </c>
      <c r="F105" s="90">
        <v>9997000</v>
      </c>
      <c r="G105" s="45">
        <v>9996472.8499999996</v>
      </c>
      <c r="H105" s="45">
        <v>2978257.02</v>
      </c>
    </row>
    <row r="106" spans="1:8" x14ac:dyDescent="0.3">
      <c r="A106" s="22"/>
      <c r="B106" s="34" t="s">
        <v>353</v>
      </c>
      <c r="C106" s="89"/>
      <c r="D106" s="90">
        <v>33780</v>
      </c>
      <c r="E106" s="90">
        <v>34180</v>
      </c>
      <c r="F106" s="90">
        <v>14000</v>
      </c>
      <c r="G106" s="45">
        <v>13542.89</v>
      </c>
      <c r="H106" s="45">
        <v>13542.89</v>
      </c>
    </row>
    <row r="107" spans="1:8" ht="30" x14ac:dyDescent="0.3">
      <c r="A107" s="22"/>
      <c r="B107" s="23" t="s">
        <v>354</v>
      </c>
      <c r="C107" s="89"/>
      <c r="D107" s="90">
        <v>400000</v>
      </c>
      <c r="E107" s="90">
        <v>306040</v>
      </c>
      <c r="F107" s="90">
        <v>106000</v>
      </c>
      <c r="G107" s="45">
        <v>105417.03</v>
      </c>
      <c r="H107" s="45">
        <v>36467.89</v>
      </c>
    </row>
    <row r="108" spans="1:8" ht="16.5" customHeight="1" x14ac:dyDescent="0.3">
      <c r="A108" s="22"/>
      <c r="B108" s="35" t="s">
        <v>355</v>
      </c>
      <c r="C108" s="89"/>
      <c r="D108" s="90"/>
      <c r="E108" s="90"/>
      <c r="F108" s="90"/>
      <c r="G108" s="45"/>
      <c r="H108" s="45"/>
    </row>
    <row r="109" spans="1:8" x14ac:dyDescent="0.3">
      <c r="A109" s="22"/>
      <c r="B109" s="35" t="s">
        <v>356</v>
      </c>
      <c r="C109" s="89"/>
      <c r="D109" s="90">
        <v>22271000</v>
      </c>
      <c r="E109" s="90">
        <v>17447380</v>
      </c>
      <c r="F109" s="90">
        <v>6420000</v>
      </c>
      <c r="G109" s="96">
        <v>6419820.79</v>
      </c>
      <c r="H109" s="96">
        <v>2501793.42</v>
      </c>
    </row>
    <row r="110" spans="1:8" ht="30" x14ac:dyDescent="0.3">
      <c r="A110" s="22"/>
      <c r="B110" s="36" t="s">
        <v>357</v>
      </c>
      <c r="C110" s="89">
        <f>C111+C112+C115+C113+C114</f>
        <v>0</v>
      </c>
      <c r="D110" s="89">
        <f t="shared" ref="D110:H110" si="61">D111+D112+D115+D113+D114</f>
        <v>11972120</v>
      </c>
      <c r="E110" s="89">
        <f t="shared" si="61"/>
        <v>14587320</v>
      </c>
      <c r="F110" s="89">
        <f t="shared" si="61"/>
        <v>5333000</v>
      </c>
      <c r="G110" s="89">
        <f t="shared" si="61"/>
        <v>5333000</v>
      </c>
      <c r="H110" s="89">
        <f t="shared" si="61"/>
        <v>2067602.51</v>
      </c>
    </row>
    <row r="111" spans="1:8" ht="16.5" customHeight="1" x14ac:dyDescent="0.3">
      <c r="A111" s="22"/>
      <c r="B111" s="35" t="s">
        <v>358</v>
      </c>
      <c r="C111" s="89"/>
      <c r="D111" s="90">
        <v>11972120</v>
      </c>
      <c r="E111" s="90">
        <v>14587320</v>
      </c>
      <c r="F111" s="90">
        <v>5333000</v>
      </c>
      <c r="G111" s="45">
        <v>5333000</v>
      </c>
      <c r="H111" s="45">
        <v>2067602.51</v>
      </c>
    </row>
    <row r="112" spans="1:8" ht="30" x14ac:dyDescent="0.3">
      <c r="A112" s="22"/>
      <c r="B112" s="35" t="s">
        <v>492</v>
      </c>
      <c r="C112" s="89"/>
      <c r="D112" s="90"/>
      <c r="E112" s="90"/>
      <c r="F112" s="90"/>
      <c r="G112" s="45"/>
      <c r="H112" s="45"/>
    </row>
    <row r="113" spans="1:8" ht="30" x14ac:dyDescent="0.3">
      <c r="A113" s="22"/>
      <c r="B113" s="35" t="s">
        <v>493</v>
      </c>
      <c r="C113" s="89"/>
      <c r="D113" s="90"/>
      <c r="E113" s="90"/>
      <c r="F113" s="90"/>
      <c r="G113" s="45"/>
      <c r="H113" s="45"/>
    </row>
    <row r="114" spans="1:8" x14ac:dyDescent="0.3">
      <c r="A114" s="22"/>
      <c r="B114" s="35" t="s">
        <v>499</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-141.83000000000001</v>
      </c>
      <c r="H116" s="45"/>
    </row>
    <row r="117" spans="1:8" ht="36" customHeight="1" x14ac:dyDescent="0.3">
      <c r="A117" s="17" t="s">
        <v>370</v>
      </c>
      <c r="B117" s="20" t="s">
        <v>361</v>
      </c>
      <c r="C117" s="89">
        <f t="shared" ref="C117:H117" si="62">C118+C119+C120+C121+C122+C123+C124+C125+C126+C127</f>
        <v>0</v>
      </c>
      <c r="D117" s="89">
        <f t="shared" si="62"/>
        <v>3701170</v>
      </c>
      <c r="E117" s="89">
        <f t="shared" si="62"/>
        <v>2756540</v>
      </c>
      <c r="F117" s="89">
        <f t="shared" si="62"/>
        <v>825000</v>
      </c>
      <c r="G117" s="89">
        <f t="shared" si="62"/>
        <v>823405.29</v>
      </c>
      <c r="H117" s="89">
        <f t="shared" si="62"/>
        <v>323948.06</v>
      </c>
    </row>
    <row r="118" spans="1:8" x14ac:dyDescent="0.3">
      <c r="A118" s="22"/>
      <c r="B118" s="23" t="s">
        <v>352</v>
      </c>
      <c r="C118" s="89"/>
      <c r="D118" s="90">
        <v>2109080</v>
      </c>
      <c r="E118" s="90">
        <v>1702700</v>
      </c>
      <c r="F118" s="90">
        <v>571000</v>
      </c>
      <c r="G118" s="45">
        <v>570984</v>
      </c>
      <c r="H118" s="45">
        <v>184728</v>
      </c>
    </row>
    <row r="119" spans="1:8" ht="30" x14ac:dyDescent="0.3">
      <c r="A119" s="22"/>
      <c r="B119" s="37" t="s">
        <v>362</v>
      </c>
      <c r="C119" s="89"/>
      <c r="D119" s="90">
        <v>254800</v>
      </c>
      <c r="E119" s="90">
        <v>242740</v>
      </c>
      <c r="F119" s="90">
        <v>96000</v>
      </c>
      <c r="G119" s="45">
        <v>95338.04</v>
      </c>
      <c r="H119" s="45">
        <v>95338.04</v>
      </c>
    </row>
    <row r="120" spans="1:8" ht="16.5" customHeight="1" x14ac:dyDescent="0.3">
      <c r="A120" s="22"/>
      <c r="B120" s="38" t="s">
        <v>363</v>
      </c>
      <c r="C120" s="89"/>
      <c r="D120" s="90">
        <v>1337290</v>
      </c>
      <c r="E120" s="90">
        <v>811100</v>
      </c>
      <c r="F120" s="90">
        <v>158000</v>
      </c>
      <c r="G120" s="45">
        <v>157083.25</v>
      </c>
      <c r="H120" s="45">
        <v>43882.02</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24683520</v>
      </c>
      <c r="E133" s="90">
        <v>17415000</v>
      </c>
      <c r="F133" s="90">
        <v>5431000</v>
      </c>
      <c r="G133" s="45">
        <v>5431000</v>
      </c>
      <c r="H133" s="45">
        <v>1690000</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3543000</v>
      </c>
      <c r="E135" s="90">
        <v>3597000</v>
      </c>
      <c r="F135" s="90">
        <v>997000</v>
      </c>
      <c r="G135" s="94">
        <v>997000</v>
      </c>
      <c r="H135" s="94">
        <v>650000</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+C138+C147+C152+C156+C164</f>
        <v>0</v>
      </c>
      <c r="D137" s="88">
        <f t="shared" ref="D137:H137" si="65">+D138+D147+D152+D156+D164</f>
        <v>106398040</v>
      </c>
      <c r="E137" s="88">
        <f t="shared" si="65"/>
        <v>112039380</v>
      </c>
      <c r="F137" s="88">
        <f t="shared" si="65"/>
        <v>28998900</v>
      </c>
      <c r="G137" s="88">
        <f t="shared" si="65"/>
        <v>27971726</v>
      </c>
      <c r="H137" s="88">
        <f t="shared" si="65"/>
        <v>10248184.280000001</v>
      </c>
    </row>
    <row r="138" spans="1:8" ht="16.5" customHeight="1" x14ac:dyDescent="0.3">
      <c r="A138" s="17" t="s">
        <v>388</v>
      </c>
      <c r="B138" s="20" t="s">
        <v>378</v>
      </c>
      <c r="C138" s="87">
        <f>+C139+C142+C143+C144+C145</f>
        <v>0</v>
      </c>
      <c r="D138" s="87">
        <f t="shared" ref="D138:H138" si="66">+D139+D142+D143+D144+D145</f>
        <v>62095780</v>
      </c>
      <c r="E138" s="87">
        <f t="shared" si="66"/>
        <v>66136900</v>
      </c>
      <c r="F138" s="87">
        <f t="shared" si="66"/>
        <v>16854900</v>
      </c>
      <c r="G138" s="87">
        <f t="shared" si="66"/>
        <v>15828955</v>
      </c>
      <c r="H138" s="87">
        <f t="shared" si="66"/>
        <v>5699560.8100000005</v>
      </c>
    </row>
    <row r="139" spans="1:8" s="19" customFormat="1" ht="16.5" customHeight="1" x14ac:dyDescent="0.3">
      <c r="A139" s="22"/>
      <c r="B139" s="42" t="s">
        <v>379</v>
      </c>
      <c r="C139" s="89"/>
      <c r="D139" s="90">
        <v>55833880</v>
      </c>
      <c r="E139" s="90">
        <v>59935000</v>
      </c>
      <c r="F139" s="90">
        <v>13192000</v>
      </c>
      <c r="G139" s="45">
        <v>13192000</v>
      </c>
      <c r="H139" s="45">
        <v>4312969.87</v>
      </c>
    </row>
    <row r="140" spans="1:8" s="19" customFormat="1" ht="16.5" customHeight="1" x14ac:dyDescent="0.3">
      <c r="A140" s="22"/>
      <c r="B140" s="85" t="s">
        <v>380</v>
      </c>
      <c r="C140" s="89"/>
      <c r="D140" s="90">
        <v>27916940</v>
      </c>
      <c r="E140" s="90">
        <v>29900000</v>
      </c>
      <c r="F140" s="90">
        <v>6369428.6699999999</v>
      </c>
      <c r="G140" s="45">
        <f>4277036.98+2092391.69</f>
        <v>6369428.6699999999</v>
      </c>
      <c r="H140" s="45">
        <v>2092391.69</v>
      </c>
    </row>
    <row r="141" spans="1:8" s="19" customFormat="1" ht="16.5" customHeight="1" x14ac:dyDescent="0.3">
      <c r="A141" s="22"/>
      <c r="B141" s="85" t="s">
        <v>381</v>
      </c>
      <c r="C141" s="89"/>
      <c r="D141" s="90">
        <v>27916940</v>
      </c>
      <c r="E141" s="90">
        <v>30035000</v>
      </c>
      <c r="F141" s="90">
        <v>6822571.3300000001</v>
      </c>
      <c r="G141" s="45">
        <f>4601993.15+2220578.18</f>
        <v>6822571.3300000001</v>
      </c>
      <c r="H141" s="45">
        <v>2220578.1800000002</v>
      </c>
    </row>
    <row r="142" spans="1:8" s="19" customFormat="1" ht="16.5" customHeight="1" x14ac:dyDescent="0.3">
      <c r="A142" s="22"/>
      <c r="B142" s="42" t="s">
        <v>382</v>
      </c>
      <c r="C142" s="89"/>
      <c r="D142" s="90">
        <v>2694000</v>
      </c>
      <c r="E142" s="90">
        <v>2688000</v>
      </c>
      <c r="F142" s="90">
        <v>792000</v>
      </c>
      <c r="G142" s="23">
        <v>658000</v>
      </c>
      <c r="H142" s="23">
        <v>207225.94</v>
      </c>
    </row>
    <row r="143" spans="1:8" s="19" customFormat="1" ht="30" x14ac:dyDescent="0.3">
      <c r="A143" s="22"/>
      <c r="B143" s="42" t="s">
        <v>483</v>
      </c>
      <c r="C143" s="89"/>
      <c r="D143" s="90">
        <v>2476400</v>
      </c>
      <c r="E143" s="90">
        <v>2347400</v>
      </c>
      <c r="F143" s="90">
        <v>1704400</v>
      </c>
      <c r="G143" s="23">
        <v>1646400</v>
      </c>
      <c r="H143" s="23">
        <v>1127805</v>
      </c>
    </row>
    <row r="144" spans="1:8" s="19" customFormat="1" ht="45" x14ac:dyDescent="0.3">
      <c r="A144" s="22"/>
      <c r="B144" s="42" t="s">
        <v>494</v>
      </c>
      <c r="C144" s="89"/>
      <c r="D144" s="90">
        <v>325000</v>
      </c>
      <c r="E144" s="90">
        <v>400000</v>
      </c>
      <c r="F144" s="90">
        <v>400000</v>
      </c>
      <c r="G144" s="23">
        <v>306955</v>
      </c>
      <c r="H144" s="23">
        <v>25960</v>
      </c>
    </row>
    <row r="145" spans="1:8" s="19" customFormat="1" ht="45" x14ac:dyDescent="0.3">
      <c r="A145" s="22"/>
      <c r="B145" s="42" t="s">
        <v>508</v>
      </c>
      <c r="C145" s="89"/>
      <c r="D145" s="90">
        <v>766500</v>
      </c>
      <c r="E145" s="90">
        <v>766500</v>
      </c>
      <c r="F145" s="90">
        <v>766500</v>
      </c>
      <c r="G145" s="23">
        <v>25600</v>
      </c>
      <c r="H145" s="23">
        <v>25600</v>
      </c>
    </row>
    <row r="146" spans="1:8" s="19" customFormat="1" ht="16.5" customHeight="1" x14ac:dyDescent="0.3">
      <c r="A146" s="22"/>
      <c r="B146" s="24" t="s">
        <v>328</v>
      </c>
      <c r="C146" s="89"/>
      <c r="D146" s="90"/>
      <c r="E146" s="90"/>
      <c r="F146" s="90"/>
      <c r="G146" s="23"/>
      <c r="H146" s="23"/>
    </row>
    <row r="147" spans="1:8" s="19" customFormat="1" ht="16.5" customHeight="1" x14ac:dyDescent="0.3">
      <c r="A147" s="22" t="s">
        <v>394</v>
      </c>
      <c r="B147" s="43" t="s">
        <v>495</v>
      </c>
      <c r="C147" s="89">
        <f>C148+C149+C150</f>
        <v>0</v>
      </c>
      <c r="D147" s="89">
        <f t="shared" ref="D147:H147" si="67">D148+D149+D150</f>
        <v>28421000</v>
      </c>
      <c r="E147" s="89">
        <f t="shared" si="67"/>
        <v>29496000</v>
      </c>
      <c r="F147" s="89">
        <f t="shared" si="67"/>
        <v>7118000</v>
      </c>
      <c r="G147" s="89">
        <f t="shared" si="67"/>
        <v>7118000</v>
      </c>
      <c r="H147" s="89">
        <f t="shared" si="67"/>
        <v>2378465.9700000002</v>
      </c>
    </row>
    <row r="148" spans="1:8" s="19" customFormat="1" ht="16.5" customHeight="1" x14ac:dyDescent="0.3">
      <c r="A148" s="22"/>
      <c r="B148" s="101" t="s">
        <v>336</v>
      </c>
      <c r="C148" s="89"/>
      <c r="D148" s="90">
        <v>28421000</v>
      </c>
      <c r="E148" s="90">
        <v>29496000</v>
      </c>
      <c r="F148" s="90">
        <v>7118000</v>
      </c>
      <c r="G148" s="89">
        <v>7118000</v>
      </c>
      <c r="H148" s="89">
        <v>2378465.9700000002</v>
      </c>
    </row>
    <row r="149" spans="1:8" s="19" customFormat="1" ht="30" x14ac:dyDescent="0.3">
      <c r="A149" s="22"/>
      <c r="B149" s="101" t="s">
        <v>496</v>
      </c>
      <c r="C149" s="89"/>
      <c r="D149" s="90"/>
      <c r="E149" s="90"/>
      <c r="F149" s="90"/>
      <c r="G149" s="89"/>
      <c r="H149" s="89"/>
    </row>
    <row r="150" spans="1:8" s="19" customFormat="1" ht="75" x14ac:dyDescent="0.3">
      <c r="A150" s="22"/>
      <c r="B150" s="101" t="s">
        <v>504</v>
      </c>
      <c r="C150" s="89"/>
      <c r="D150" s="90"/>
      <c r="E150" s="90"/>
      <c r="F150" s="90"/>
      <c r="G150" s="89"/>
      <c r="H150" s="89"/>
    </row>
    <row r="151" spans="1:8" s="19" customFormat="1" ht="16.5" customHeight="1" x14ac:dyDescent="0.3">
      <c r="A151" s="22"/>
      <c r="B151" s="24" t="s">
        <v>328</v>
      </c>
      <c r="C151" s="89"/>
      <c r="D151" s="90"/>
      <c r="E151" s="90"/>
      <c r="F151" s="90"/>
      <c r="G151" s="23">
        <v>-1531.91</v>
      </c>
      <c r="H151" s="23"/>
    </row>
    <row r="152" spans="1:8" s="19" customFormat="1" ht="16.5" customHeight="1" x14ac:dyDescent="0.3">
      <c r="A152" s="17" t="s">
        <v>396</v>
      </c>
      <c r="B152" s="44" t="s">
        <v>385</v>
      </c>
      <c r="C152" s="89">
        <f t="shared" ref="C152:H152" si="68">+C153+C154</f>
        <v>0</v>
      </c>
      <c r="D152" s="89">
        <f t="shared" si="68"/>
        <v>1183000</v>
      </c>
      <c r="E152" s="89">
        <f t="shared" si="68"/>
        <v>1235000</v>
      </c>
      <c r="F152" s="89">
        <f t="shared" si="68"/>
        <v>192000</v>
      </c>
      <c r="G152" s="89">
        <f t="shared" si="68"/>
        <v>191832</v>
      </c>
      <c r="H152" s="89">
        <f t="shared" si="68"/>
        <v>64681</v>
      </c>
    </row>
    <row r="153" spans="1:8" s="19" customFormat="1" ht="16.5" customHeight="1" x14ac:dyDescent="0.3">
      <c r="A153" s="22"/>
      <c r="B153" s="42" t="s">
        <v>379</v>
      </c>
      <c r="C153" s="89"/>
      <c r="D153" s="90">
        <v>1183000</v>
      </c>
      <c r="E153" s="90">
        <v>1235000</v>
      </c>
      <c r="F153" s="90">
        <v>192000</v>
      </c>
      <c r="G153" s="45">
        <v>191832</v>
      </c>
      <c r="H153" s="45">
        <v>64681</v>
      </c>
    </row>
    <row r="154" spans="1:8" s="19" customFormat="1" ht="16.5" customHeight="1" x14ac:dyDescent="0.3">
      <c r="A154" s="22"/>
      <c r="B154" s="42" t="s">
        <v>387</v>
      </c>
      <c r="C154" s="89"/>
      <c r="D154" s="90"/>
      <c r="E154" s="90"/>
      <c r="F154" s="90"/>
      <c r="G154" s="45"/>
      <c r="H154" s="45"/>
    </row>
    <row r="155" spans="1:8" ht="16.5" customHeight="1" x14ac:dyDescent="0.3">
      <c r="A155" s="22"/>
      <c r="B155" s="24" t="s">
        <v>328</v>
      </c>
      <c r="C155" s="89"/>
      <c r="D155" s="90"/>
      <c r="E155" s="90"/>
      <c r="F155" s="90"/>
      <c r="G155" s="45"/>
      <c r="H155" s="45"/>
    </row>
    <row r="156" spans="1:8" ht="16.5" customHeight="1" x14ac:dyDescent="0.3">
      <c r="A156" s="17" t="s">
        <v>398</v>
      </c>
      <c r="B156" s="44" t="s">
        <v>389</v>
      </c>
      <c r="C156" s="87">
        <f>+C157+C158+C160+C161+C162+C159</f>
        <v>0</v>
      </c>
      <c r="D156" s="87">
        <f t="shared" ref="D156:H156" si="69">+D157+D158+D160+D161+D162+D159</f>
        <v>12678260</v>
      </c>
      <c r="E156" s="87">
        <f t="shared" si="69"/>
        <v>13186480</v>
      </c>
      <c r="F156" s="87">
        <f t="shared" si="69"/>
        <v>4433000</v>
      </c>
      <c r="G156" s="87">
        <f t="shared" si="69"/>
        <v>4432520</v>
      </c>
      <c r="H156" s="87">
        <f t="shared" si="69"/>
        <v>1952280</v>
      </c>
    </row>
    <row r="157" spans="1:8" x14ac:dyDescent="0.3">
      <c r="A157" s="22"/>
      <c r="B157" s="23" t="s">
        <v>390</v>
      </c>
      <c r="C157" s="89"/>
      <c r="D157" s="90">
        <v>12643640</v>
      </c>
      <c r="E157" s="90">
        <v>13159000</v>
      </c>
      <c r="F157" s="90">
        <v>4425000</v>
      </c>
      <c r="G157" s="45">
        <v>4425000</v>
      </c>
      <c r="H157" s="45">
        <v>1950000</v>
      </c>
    </row>
    <row r="158" spans="1:8" ht="30" x14ac:dyDescent="0.3">
      <c r="A158" s="22"/>
      <c r="B158" s="23" t="s">
        <v>391</v>
      </c>
      <c r="C158" s="89"/>
      <c r="D158" s="90"/>
      <c r="E158" s="90"/>
      <c r="F158" s="90"/>
      <c r="G158" s="45"/>
      <c r="H158" s="45"/>
    </row>
    <row r="159" spans="1:8" x14ac:dyDescent="0.3">
      <c r="A159" s="22"/>
      <c r="B159" s="23" t="s">
        <v>509</v>
      </c>
      <c r="C159" s="89"/>
      <c r="D159" s="90"/>
      <c r="E159" s="90"/>
      <c r="F159" s="90"/>
      <c r="G159" s="45"/>
      <c r="H159" s="45"/>
    </row>
    <row r="160" spans="1:8" ht="30" x14ac:dyDescent="0.3">
      <c r="A160" s="22"/>
      <c r="B160" s="23" t="s">
        <v>392</v>
      </c>
      <c r="C160" s="89"/>
      <c r="D160" s="90">
        <v>34620</v>
      </c>
      <c r="E160" s="90">
        <v>27480</v>
      </c>
      <c r="F160" s="90">
        <v>8000</v>
      </c>
      <c r="G160" s="45">
        <v>7520</v>
      </c>
      <c r="H160" s="45">
        <v>2280</v>
      </c>
    </row>
    <row r="161" spans="1:8" s="19" customFormat="1" ht="30" x14ac:dyDescent="0.3">
      <c r="A161" s="22"/>
      <c r="B161" s="23" t="s">
        <v>393</v>
      </c>
      <c r="C161" s="89"/>
      <c r="D161" s="90"/>
      <c r="E161" s="90"/>
      <c r="F161" s="90"/>
      <c r="G161" s="45"/>
      <c r="H161" s="45"/>
    </row>
    <row r="162" spans="1:8" s="19" customFormat="1" ht="30" x14ac:dyDescent="0.3">
      <c r="A162" s="22"/>
      <c r="B162" s="23" t="s">
        <v>496</v>
      </c>
      <c r="C162" s="89"/>
      <c r="D162" s="90"/>
      <c r="E162" s="90"/>
      <c r="F162" s="90"/>
      <c r="G162" s="45"/>
      <c r="H162" s="45"/>
    </row>
    <row r="163" spans="1:8" x14ac:dyDescent="0.3">
      <c r="A163" s="22"/>
      <c r="B163" s="24" t="s">
        <v>328</v>
      </c>
      <c r="C163" s="89"/>
      <c r="D163" s="90"/>
      <c r="E163" s="90"/>
      <c r="F163" s="90"/>
      <c r="G163" s="45">
        <f>-169.78-1190</f>
        <v>-1359.78</v>
      </c>
      <c r="H163" s="45">
        <v>-1190</v>
      </c>
    </row>
    <row r="164" spans="1:8" ht="16.5" customHeight="1" x14ac:dyDescent="0.3">
      <c r="A164" s="17" t="s">
        <v>403</v>
      </c>
      <c r="B164" s="44" t="s">
        <v>395</v>
      </c>
      <c r="C164" s="89">
        <f>+C165+C166+C167</f>
        <v>0</v>
      </c>
      <c r="D164" s="89">
        <f t="shared" ref="D164:H164" si="70">+D165+D166+D167</f>
        <v>2020000</v>
      </c>
      <c r="E164" s="89">
        <f t="shared" si="70"/>
        <v>1985000</v>
      </c>
      <c r="F164" s="89">
        <f t="shared" si="70"/>
        <v>401000</v>
      </c>
      <c r="G164" s="89">
        <f t="shared" si="70"/>
        <v>400419</v>
      </c>
      <c r="H164" s="89">
        <f t="shared" si="70"/>
        <v>153196.5</v>
      </c>
    </row>
    <row r="165" spans="1:8" ht="16.5" customHeight="1" x14ac:dyDescent="0.3">
      <c r="A165" s="17"/>
      <c r="B165" s="42" t="s">
        <v>379</v>
      </c>
      <c r="C165" s="89"/>
      <c r="D165" s="90">
        <v>2020000</v>
      </c>
      <c r="E165" s="90">
        <v>1985000</v>
      </c>
      <c r="F165" s="90">
        <v>401000</v>
      </c>
      <c r="G165" s="45">
        <v>400419</v>
      </c>
      <c r="H165" s="45">
        <v>153196.5</v>
      </c>
    </row>
    <row r="166" spans="1:8" ht="16.5" customHeight="1" x14ac:dyDescent="0.3">
      <c r="A166" s="22"/>
      <c r="B166" s="42" t="s">
        <v>387</v>
      </c>
      <c r="C166" s="89"/>
      <c r="D166" s="90"/>
      <c r="E166" s="90"/>
      <c r="F166" s="90"/>
      <c r="G166" s="45"/>
      <c r="H166" s="45"/>
    </row>
    <row r="167" spans="1:8" ht="30" x14ac:dyDescent="0.3">
      <c r="A167" s="22"/>
      <c r="B167" s="42" t="s">
        <v>496</v>
      </c>
      <c r="C167" s="89"/>
      <c r="D167" s="90"/>
      <c r="E167" s="90"/>
      <c r="F167" s="90"/>
      <c r="G167" s="45"/>
      <c r="H167" s="45"/>
    </row>
    <row r="168" spans="1:8" ht="16.5" customHeight="1" x14ac:dyDescent="0.3">
      <c r="A168" s="22"/>
      <c r="B168" s="24" t="s">
        <v>328</v>
      </c>
      <c r="C168" s="89"/>
      <c r="D168" s="90"/>
      <c r="E168" s="90"/>
      <c r="F168" s="90"/>
      <c r="G168" s="45"/>
      <c r="H168" s="45"/>
    </row>
    <row r="169" spans="1:8" ht="16.5" customHeight="1" x14ac:dyDescent="0.3">
      <c r="A169" s="17" t="s">
        <v>406</v>
      </c>
      <c r="B169" s="24" t="s">
        <v>397</v>
      </c>
      <c r="C169" s="89"/>
      <c r="D169" s="90">
        <v>114000</v>
      </c>
      <c r="E169" s="90">
        <v>117000</v>
      </c>
      <c r="F169" s="90">
        <v>17000</v>
      </c>
      <c r="G169" s="96">
        <v>13001.26</v>
      </c>
      <c r="H169" s="96">
        <v>2363.2399999999998</v>
      </c>
    </row>
    <row r="170" spans="1:8" ht="16.5" customHeight="1" x14ac:dyDescent="0.3">
      <c r="A170" s="17"/>
      <c r="B170" s="24" t="s">
        <v>328</v>
      </c>
      <c r="C170" s="89"/>
      <c r="D170" s="90"/>
      <c r="E170" s="90"/>
      <c r="F170" s="90"/>
      <c r="G170" s="96"/>
      <c r="H170" s="96"/>
    </row>
    <row r="171" spans="1:8" ht="16.5" customHeight="1" x14ac:dyDescent="0.3">
      <c r="A171" s="17" t="s">
        <v>408</v>
      </c>
      <c r="B171" s="20" t="s">
        <v>399</v>
      </c>
      <c r="C171" s="88">
        <f t="shared" ref="C171" si="71">+C172+C179</f>
        <v>0</v>
      </c>
      <c r="D171" s="88">
        <f t="shared" ref="D171:H171" si="72">+D172+D179</f>
        <v>237166250</v>
      </c>
      <c r="E171" s="88">
        <f t="shared" si="72"/>
        <v>242667000</v>
      </c>
      <c r="F171" s="88">
        <f t="shared" si="72"/>
        <v>74444000</v>
      </c>
      <c r="G171" s="88">
        <f t="shared" si="72"/>
        <v>74348532</v>
      </c>
      <c r="H171" s="88">
        <f t="shared" si="72"/>
        <v>25159097</v>
      </c>
    </row>
    <row r="172" spans="1:8" ht="16.5" customHeight="1" x14ac:dyDescent="0.3">
      <c r="A172" s="22" t="s">
        <v>410</v>
      </c>
      <c r="B172" s="20" t="s">
        <v>400</v>
      </c>
      <c r="C172" s="89">
        <f>C173+C176+C175+C177+C174</f>
        <v>0</v>
      </c>
      <c r="D172" s="89">
        <f t="shared" ref="D172:H172" si="73">D173+D176+D175+D177+D174</f>
        <v>230766250</v>
      </c>
      <c r="E172" s="89">
        <f t="shared" si="73"/>
        <v>235783000</v>
      </c>
      <c r="F172" s="89">
        <f t="shared" si="73"/>
        <v>72760000</v>
      </c>
      <c r="G172" s="89">
        <f t="shared" si="73"/>
        <v>72675000</v>
      </c>
      <c r="H172" s="89">
        <f t="shared" si="73"/>
        <v>24627565</v>
      </c>
    </row>
    <row r="173" spans="1:8" x14ac:dyDescent="0.3">
      <c r="A173" s="22"/>
      <c r="B173" s="23" t="s">
        <v>336</v>
      </c>
      <c r="C173" s="89"/>
      <c r="D173" s="90">
        <v>229950250</v>
      </c>
      <c r="E173" s="90">
        <v>234967000</v>
      </c>
      <c r="F173" s="90">
        <v>72225000</v>
      </c>
      <c r="G173" s="45">
        <v>72225000</v>
      </c>
      <c r="H173" s="45">
        <v>24371000</v>
      </c>
    </row>
    <row r="174" spans="1:8" ht="30" x14ac:dyDescent="0.3">
      <c r="A174" s="22"/>
      <c r="B174" s="23" t="s">
        <v>496</v>
      </c>
      <c r="C174" s="89"/>
      <c r="D174" s="90">
        <v>816000</v>
      </c>
      <c r="E174" s="90">
        <v>816000</v>
      </c>
      <c r="F174" s="90">
        <v>535000</v>
      </c>
      <c r="G174" s="45">
        <v>450000</v>
      </c>
      <c r="H174" s="45">
        <v>256565</v>
      </c>
    </row>
    <row r="175" spans="1:8" ht="45" x14ac:dyDescent="0.3">
      <c r="A175" s="22"/>
      <c r="B175" s="23" t="s">
        <v>401</v>
      </c>
      <c r="C175" s="89"/>
      <c r="D175" s="90"/>
      <c r="E175" s="90"/>
      <c r="F175" s="90"/>
      <c r="G175" s="45"/>
      <c r="H175" s="45"/>
    </row>
    <row r="176" spans="1:8" ht="30" x14ac:dyDescent="0.3">
      <c r="A176" s="22"/>
      <c r="B176" s="23" t="s">
        <v>402</v>
      </c>
      <c r="C176" s="89"/>
      <c r="D176" s="90"/>
      <c r="E176" s="90"/>
      <c r="F176" s="90"/>
      <c r="G176" s="96"/>
      <c r="H176" s="96"/>
    </row>
    <row r="177" spans="1:8" x14ac:dyDescent="0.3">
      <c r="A177" s="22"/>
      <c r="B177" s="47" t="s">
        <v>404</v>
      </c>
      <c r="C177" s="89"/>
      <c r="D177" s="90"/>
      <c r="E177" s="90"/>
      <c r="F177" s="90"/>
      <c r="G177" s="45"/>
      <c r="H177" s="45"/>
    </row>
    <row r="178" spans="1:8" x14ac:dyDescent="0.3">
      <c r="A178" s="22"/>
      <c r="B178" s="24" t="s">
        <v>328</v>
      </c>
      <c r="C178" s="89"/>
      <c r="D178" s="90"/>
      <c r="E178" s="90"/>
      <c r="F178" s="90"/>
      <c r="G178" s="45">
        <f>-500-15205.94</f>
        <v>-15705.94</v>
      </c>
      <c r="H178" s="45">
        <v>-15205.94</v>
      </c>
    </row>
    <row r="179" spans="1:8" ht="16.5" customHeight="1" x14ac:dyDescent="0.3">
      <c r="A179" s="22" t="s">
        <v>414</v>
      </c>
      <c r="B179" s="20" t="s">
        <v>405</v>
      </c>
      <c r="C179" s="89">
        <f t="shared" ref="C179:H179" si="74">C180+C181</f>
        <v>0</v>
      </c>
      <c r="D179" s="89">
        <f t="shared" si="74"/>
        <v>6400000</v>
      </c>
      <c r="E179" s="89">
        <f t="shared" si="74"/>
        <v>6884000</v>
      </c>
      <c r="F179" s="89">
        <f t="shared" si="74"/>
        <v>1684000</v>
      </c>
      <c r="G179" s="89">
        <f t="shared" si="74"/>
        <v>1673532</v>
      </c>
      <c r="H179" s="89">
        <f t="shared" si="74"/>
        <v>531532</v>
      </c>
    </row>
    <row r="180" spans="1:8" ht="16.5" customHeight="1" x14ac:dyDescent="0.3">
      <c r="A180" s="22"/>
      <c r="B180" s="23" t="s">
        <v>336</v>
      </c>
      <c r="C180" s="89"/>
      <c r="D180" s="90">
        <v>6400000</v>
      </c>
      <c r="E180" s="90">
        <v>6884000</v>
      </c>
      <c r="F180" s="90">
        <v>1684000</v>
      </c>
      <c r="G180" s="45">
        <v>1673532</v>
      </c>
      <c r="H180" s="45">
        <v>531532</v>
      </c>
    </row>
    <row r="181" spans="1:8" ht="16.5" customHeight="1" x14ac:dyDescent="0.3">
      <c r="A181" s="22"/>
      <c r="B181" s="48" t="s">
        <v>407</v>
      </c>
      <c r="C181" s="89"/>
      <c r="D181" s="90"/>
      <c r="E181" s="90"/>
      <c r="F181" s="90"/>
      <c r="G181" s="45"/>
      <c r="H181" s="45"/>
    </row>
    <row r="182" spans="1:8" ht="16.5" customHeight="1" x14ac:dyDescent="0.3">
      <c r="A182" s="22"/>
      <c r="B182" s="24" t="s">
        <v>328</v>
      </c>
      <c r="C182" s="89"/>
      <c r="D182" s="90"/>
      <c r="E182" s="90"/>
      <c r="F182" s="90"/>
      <c r="G182" s="45"/>
      <c r="H182" s="45"/>
    </row>
    <row r="183" spans="1:8" ht="16.5" customHeight="1" x14ac:dyDescent="0.3">
      <c r="A183" s="17" t="s">
        <v>417</v>
      </c>
      <c r="B183" s="24" t="s">
        <v>409</v>
      </c>
      <c r="C183" s="89"/>
      <c r="D183" s="90">
        <v>219000</v>
      </c>
      <c r="E183" s="90">
        <v>207000</v>
      </c>
      <c r="F183" s="90">
        <v>45000</v>
      </c>
      <c r="G183" s="45">
        <v>31922.5</v>
      </c>
      <c r="H183" s="45">
        <v>12895</v>
      </c>
    </row>
    <row r="184" spans="1:8" ht="16.5" customHeight="1" x14ac:dyDescent="0.3">
      <c r="A184" s="17"/>
      <c r="B184" s="24" t="s">
        <v>328</v>
      </c>
      <c r="C184" s="89"/>
      <c r="D184" s="90"/>
      <c r="E184" s="90"/>
      <c r="F184" s="90"/>
      <c r="G184" s="45"/>
      <c r="H184" s="45"/>
    </row>
    <row r="185" spans="1:8" ht="16.5" customHeight="1" x14ac:dyDescent="0.3">
      <c r="A185" s="17" t="s">
        <v>418</v>
      </c>
      <c r="B185" s="24" t="s">
        <v>411</v>
      </c>
      <c r="C185" s="89"/>
      <c r="D185" s="90">
        <v>6998850</v>
      </c>
      <c r="E185" s="90">
        <v>6998850</v>
      </c>
      <c r="F185" s="90">
        <v>6221150</v>
      </c>
      <c r="G185" s="45">
        <v>6221147.3700000001</v>
      </c>
      <c r="H185" s="45">
        <v>0</v>
      </c>
    </row>
    <row r="186" spans="1:8" ht="16.5" customHeight="1" x14ac:dyDescent="0.3">
      <c r="A186" s="17"/>
      <c r="B186" s="24" t="s">
        <v>328</v>
      </c>
      <c r="C186" s="89"/>
      <c r="D186" s="90"/>
      <c r="E186" s="90"/>
      <c r="F186" s="90"/>
      <c r="G186" s="45">
        <f>-2799.47-21122.21</f>
        <v>-23921.68</v>
      </c>
      <c r="H186" s="45">
        <v>-21122.21</v>
      </c>
    </row>
    <row r="187" spans="1:8" x14ac:dyDescent="0.3">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-43871.67</v>
      </c>
      <c r="H187" s="89">
        <f t="shared" si="76"/>
        <v>-37518.15</v>
      </c>
    </row>
    <row r="188" spans="1:8" ht="30" x14ac:dyDescent="0.3">
      <c r="A188" s="17" t="s">
        <v>208</v>
      </c>
      <c r="B188" s="20" t="s">
        <v>193</v>
      </c>
      <c r="C188" s="89">
        <f t="shared" ref="C188:H188" si="77">C189</f>
        <v>0</v>
      </c>
      <c r="D188" s="89">
        <f t="shared" si="77"/>
        <v>268382000</v>
      </c>
      <c r="E188" s="89">
        <f t="shared" si="77"/>
        <v>268382000</v>
      </c>
      <c r="F188" s="89">
        <f t="shared" si="77"/>
        <v>85013320</v>
      </c>
      <c r="G188" s="89">
        <f t="shared" si="77"/>
        <v>81220512</v>
      </c>
      <c r="H188" s="89">
        <f t="shared" si="77"/>
        <v>26199558</v>
      </c>
    </row>
    <row r="189" spans="1:8" x14ac:dyDescent="0.3">
      <c r="A189" s="17" t="s">
        <v>421</v>
      </c>
      <c r="B189" s="20" t="s">
        <v>413</v>
      </c>
      <c r="C189" s="89">
        <f t="shared" ref="C189:H189" si="78">C190+C200</f>
        <v>0</v>
      </c>
      <c r="D189" s="89">
        <f t="shared" si="78"/>
        <v>268382000</v>
      </c>
      <c r="E189" s="89">
        <f t="shared" si="78"/>
        <v>268382000</v>
      </c>
      <c r="F189" s="89">
        <f t="shared" si="78"/>
        <v>85013320</v>
      </c>
      <c r="G189" s="89">
        <f t="shared" si="78"/>
        <v>81220512</v>
      </c>
      <c r="H189" s="89">
        <f t="shared" si="78"/>
        <v>26199558</v>
      </c>
    </row>
    <row r="190" spans="1:8" ht="30" x14ac:dyDescent="0.3">
      <c r="A190" s="17" t="s">
        <v>423</v>
      </c>
      <c r="B190" s="20" t="s">
        <v>415</v>
      </c>
      <c r="C190" s="89">
        <f>C191+C194+C192+C193+C198+C199</f>
        <v>0</v>
      </c>
      <c r="D190" s="89">
        <f t="shared" ref="D190:H190" si="79">D191+D194+D192+D193+D198+D199</f>
        <v>268382000</v>
      </c>
      <c r="E190" s="89">
        <f t="shared" si="79"/>
        <v>268382000</v>
      </c>
      <c r="F190" s="89">
        <f t="shared" si="79"/>
        <v>85013320</v>
      </c>
      <c r="G190" s="89">
        <f t="shared" si="79"/>
        <v>81220512</v>
      </c>
      <c r="H190" s="89">
        <f t="shared" si="79"/>
        <v>26199558</v>
      </c>
    </row>
    <row r="191" spans="1:8" ht="30" x14ac:dyDescent="0.3">
      <c r="A191" s="17"/>
      <c r="B191" s="24" t="s">
        <v>484</v>
      </c>
      <c r="C191" s="89"/>
      <c r="D191" s="90">
        <v>244790000</v>
      </c>
      <c r="E191" s="90">
        <v>244790000</v>
      </c>
      <c r="F191" s="90">
        <v>78190000</v>
      </c>
      <c r="G191" s="89">
        <v>74537157</v>
      </c>
      <c r="H191" s="89">
        <v>23868973</v>
      </c>
    </row>
    <row r="192" spans="1:8" ht="30" x14ac:dyDescent="0.3">
      <c r="A192" s="17"/>
      <c r="B192" s="24" t="s">
        <v>485</v>
      </c>
      <c r="C192" s="89"/>
      <c r="D192" s="90">
        <v>1940000</v>
      </c>
      <c r="E192" s="90">
        <v>1940000</v>
      </c>
      <c r="F192" s="90">
        <v>581000</v>
      </c>
      <c r="G192" s="89">
        <v>536366</v>
      </c>
      <c r="H192" s="89">
        <v>166487</v>
      </c>
    </row>
    <row r="193" spans="1:8" ht="30" x14ac:dyDescent="0.3">
      <c r="A193" s="17"/>
      <c r="B193" s="24" t="s">
        <v>486</v>
      </c>
      <c r="C193" s="89"/>
      <c r="D193" s="90">
        <v>510000</v>
      </c>
      <c r="E193" s="90">
        <v>510000</v>
      </c>
      <c r="F193" s="90">
        <v>129000</v>
      </c>
      <c r="G193" s="89">
        <v>124604</v>
      </c>
      <c r="H193" s="89">
        <v>40313</v>
      </c>
    </row>
    <row r="194" spans="1:8" ht="45" x14ac:dyDescent="0.3">
      <c r="A194" s="17"/>
      <c r="B194" s="102" t="s">
        <v>487</v>
      </c>
      <c r="C194" s="89">
        <f>C195+C196+C197</f>
        <v>0</v>
      </c>
      <c r="D194" s="89">
        <f t="shared" ref="D194:H194" si="80">D195+D196+D197</f>
        <v>20462000</v>
      </c>
      <c r="E194" s="89">
        <f t="shared" si="80"/>
        <v>20462000</v>
      </c>
      <c r="F194" s="89">
        <f t="shared" si="80"/>
        <v>5909320</v>
      </c>
      <c r="G194" s="89">
        <f t="shared" si="80"/>
        <v>5901869</v>
      </c>
      <c r="H194" s="89">
        <f t="shared" si="80"/>
        <v>2089440</v>
      </c>
    </row>
    <row r="195" spans="1:8" ht="75" x14ac:dyDescent="0.3">
      <c r="A195" s="17"/>
      <c r="B195" s="24" t="s">
        <v>416</v>
      </c>
      <c r="C195" s="89"/>
      <c r="D195" s="90">
        <v>8390000</v>
      </c>
      <c r="E195" s="90">
        <v>8390000</v>
      </c>
      <c r="F195" s="90">
        <v>2512000</v>
      </c>
      <c r="G195" s="89">
        <v>2507941</v>
      </c>
      <c r="H195" s="89">
        <v>836956</v>
      </c>
    </row>
    <row r="196" spans="1:8" ht="75" x14ac:dyDescent="0.3">
      <c r="A196" s="17"/>
      <c r="B196" s="24" t="s">
        <v>511</v>
      </c>
      <c r="C196" s="89"/>
      <c r="D196" s="90">
        <v>9360000</v>
      </c>
      <c r="E196" s="90">
        <v>9360000</v>
      </c>
      <c r="F196" s="90">
        <v>2794320</v>
      </c>
      <c r="G196" s="89">
        <v>2794317</v>
      </c>
      <c r="H196" s="89">
        <v>954152</v>
      </c>
    </row>
    <row r="197" spans="1:8" ht="60" x14ac:dyDescent="0.3">
      <c r="A197" s="17"/>
      <c r="B197" s="24" t="s">
        <v>510</v>
      </c>
      <c r="C197" s="89"/>
      <c r="D197" s="90">
        <v>2712000</v>
      </c>
      <c r="E197" s="90">
        <v>2712000</v>
      </c>
      <c r="F197" s="90">
        <v>603000</v>
      </c>
      <c r="G197" s="89">
        <v>599611</v>
      </c>
      <c r="H197" s="89">
        <v>298332</v>
      </c>
    </row>
    <row r="198" spans="1:8" ht="45" x14ac:dyDescent="0.3">
      <c r="A198" s="17"/>
      <c r="B198" s="24" t="s">
        <v>488</v>
      </c>
      <c r="C198" s="89"/>
      <c r="D198" s="90"/>
      <c r="E198" s="90"/>
      <c r="F198" s="90"/>
      <c r="G198" s="89"/>
      <c r="H198" s="89"/>
    </row>
    <row r="199" spans="1:8" ht="45" x14ac:dyDescent="0.3">
      <c r="A199" s="17"/>
      <c r="B199" s="24" t="s">
        <v>505</v>
      </c>
      <c r="C199" s="89"/>
      <c r="D199" s="90">
        <v>680000</v>
      </c>
      <c r="E199" s="90">
        <v>680000</v>
      </c>
      <c r="F199" s="90">
        <v>204000</v>
      </c>
      <c r="G199" s="89">
        <v>120516</v>
      </c>
      <c r="H199" s="89">
        <v>34345</v>
      </c>
    </row>
    <row r="200" spans="1:8" x14ac:dyDescent="0.3">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x14ac:dyDescent="0.3">
      <c r="A201" s="17"/>
      <c r="B201" s="24" t="s">
        <v>490</v>
      </c>
      <c r="C201" s="89"/>
      <c r="D201" s="90"/>
      <c r="E201" s="90"/>
      <c r="F201" s="90"/>
      <c r="G201" s="89"/>
      <c r="H201" s="89"/>
    </row>
    <row r="202" spans="1:8" ht="30" x14ac:dyDescent="0.3">
      <c r="A202" s="17"/>
      <c r="B202" s="24" t="s">
        <v>491</v>
      </c>
      <c r="C202" s="89"/>
      <c r="D202" s="90"/>
      <c r="E202" s="90"/>
      <c r="F202" s="90"/>
      <c r="G202" s="89"/>
      <c r="H202" s="89"/>
    </row>
    <row r="203" spans="1:8" x14ac:dyDescent="0.3">
      <c r="A203" s="17" t="s">
        <v>431</v>
      </c>
      <c r="B203" s="49" t="s">
        <v>419</v>
      </c>
      <c r="C203" s="93">
        <f>+C204</f>
        <v>0</v>
      </c>
      <c r="D203" s="93">
        <f t="shared" ref="D203:H205" si="82">+D204</f>
        <v>44213000</v>
      </c>
      <c r="E203" s="93">
        <f t="shared" si="82"/>
        <v>44213000</v>
      </c>
      <c r="F203" s="93">
        <f t="shared" si="82"/>
        <v>22350000</v>
      </c>
      <c r="G203" s="93">
        <f t="shared" si="82"/>
        <v>22349960</v>
      </c>
      <c r="H203" s="93">
        <f t="shared" si="82"/>
        <v>11000062</v>
      </c>
    </row>
    <row r="204" spans="1:8" ht="16.5" customHeight="1" x14ac:dyDescent="0.3">
      <c r="A204" s="17" t="s">
        <v>433</v>
      </c>
      <c r="B204" s="49" t="s">
        <v>189</v>
      </c>
      <c r="C204" s="93">
        <f>+C205</f>
        <v>0</v>
      </c>
      <c r="D204" s="93">
        <f t="shared" si="82"/>
        <v>44213000</v>
      </c>
      <c r="E204" s="93">
        <f t="shared" si="82"/>
        <v>44213000</v>
      </c>
      <c r="F204" s="93">
        <f t="shared" si="82"/>
        <v>22350000</v>
      </c>
      <c r="G204" s="93">
        <f t="shared" si="82"/>
        <v>22349960</v>
      </c>
      <c r="H204" s="93">
        <f t="shared" si="82"/>
        <v>11000062</v>
      </c>
    </row>
    <row r="205" spans="1:8" ht="16.5" customHeight="1" x14ac:dyDescent="0.3">
      <c r="A205" s="17" t="s">
        <v>435</v>
      </c>
      <c r="B205" s="20" t="s">
        <v>420</v>
      </c>
      <c r="C205" s="93">
        <f>+C206</f>
        <v>0</v>
      </c>
      <c r="D205" s="93">
        <f t="shared" si="82"/>
        <v>44213000</v>
      </c>
      <c r="E205" s="93">
        <f t="shared" si="82"/>
        <v>44213000</v>
      </c>
      <c r="F205" s="93">
        <f t="shared" si="82"/>
        <v>22350000</v>
      </c>
      <c r="G205" s="93">
        <f t="shared" si="82"/>
        <v>22349960</v>
      </c>
      <c r="H205" s="93">
        <f t="shared" si="82"/>
        <v>11000062</v>
      </c>
    </row>
    <row r="206" spans="1:8" ht="16.5" customHeight="1" x14ac:dyDescent="0.3">
      <c r="A206" s="22" t="s">
        <v>437</v>
      </c>
      <c r="B206" s="49" t="s">
        <v>422</v>
      </c>
      <c r="C206" s="88">
        <f t="shared" ref="C206:H206" si="83">C207</f>
        <v>0</v>
      </c>
      <c r="D206" s="88">
        <f t="shared" si="83"/>
        <v>44213000</v>
      </c>
      <c r="E206" s="88">
        <f t="shared" si="83"/>
        <v>44213000</v>
      </c>
      <c r="F206" s="88">
        <f t="shared" si="83"/>
        <v>22350000</v>
      </c>
      <c r="G206" s="88">
        <f t="shared" si="83"/>
        <v>22349960</v>
      </c>
      <c r="H206" s="88">
        <f t="shared" si="83"/>
        <v>11000062</v>
      </c>
    </row>
    <row r="207" spans="1:8" ht="16.5" customHeight="1" x14ac:dyDescent="0.3">
      <c r="A207" s="22" t="s">
        <v>439</v>
      </c>
      <c r="B207" s="49" t="s">
        <v>424</v>
      </c>
      <c r="C207" s="88">
        <f t="shared" ref="C207:H207" si="84">C209+C210+C211</f>
        <v>0</v>
      </c>
      <c r="D207" s="88">
        <f t="shared" si="84"/>
        <v>44213000</v>
      </c>
      <c r="E207" s="88">
        <f t="shared" si="84"/>
        <v>44213000</v>
      </c>
      <c r="F207" s="88">
        <f t="shared" si="84"/>
        <v>22350000</v>
      </c>
      <c r="G207" s="88">
        <f t="shared" si="84"/>
        <v>22349960</v>
      </c>
      <c r="H207" s="88">
        <f t="shared" si="84"/>
        <v>11000062</v>
      </c>
    </row>
    <row r="208" spans="1:8" ht="16.5" customHeight="1" x14ac:dyDescent="0.3">
      <c r="A208" s="17" t="s">
        <v>441</v>
      </c>
      <c r="B208" s="49" t="s">
        <v>425</v>
      </c>
      <c r="C208" s="88">
        <f t="shared" ref="C208:H208" si="85">C209</f>
        <v>0</v>
      </c>
      <c r="D208" s="88">
        <f t="shared" si="85"/>
        <v>33602000</v>
      </c>
      <c r="E208" s="88">
        <f t="shared" si="85"/>
        <v>33602000</v>
      </c>
      <c r="F208" s="88">
        <f t="shared" si="85"/>
        <v>17575000</v>
      </c>
      <c r="G208" s="88">
        <f t="shared" si="85"/>
        <v>17574991</v>
      </c>
      <c r="H208" s="88">
        <f t="shared" si="85"/>
        <v>8800004</v>
      </c>
    </row>
    <row r="209" spans="1:8" ht="16.5" customHeight="1" x14ac:dyDescent="0.3">
      <c r="A209" s="22" t="s">
        <v>443</v>
      </c>
      <c r="B209" s="50" t="s">
        <v>426</v>
      </c>
      <c r="C209" s="89"/>
      <c r="D209" s="90">
        <v>33602000</v>
      </c>
      <c r="E209" s="90">
        <v>33602000</v>
      </c>
      <c r="F209" s="90">
        <v>17575000</v>
      </c>
      <c r="G209" s="45">
        <v>17574991</v>
      </c>
      <c r="H209" s="45">
        <v>8800004</v>
      </c>
    </row>
    <row r="210" spans="1:8" ht="16.5" customHeight="1" x14ac:dyDescent="0.3">
      <c r="A210" s="22" t="s">
        <v>444</v>
      </c>
      <c r="B210" s="50" t="s">
        <v>427</v>
      </c>
      <c r="C210" s="89"/>
      <c r="D210" s="90">
        <v>10611000</v>
      </c>
      <c r="E210" s="90">
        <v>10611000</v>
      </c>
      <c r="F210" s="90">
        <v>4775000</v>
      </c>
      <c r="G210" s="45">
        <v>4774969</v>
      </c>
      <c r="H210" s="45">
        <v>2200058</v>
      </c>
    </row>
    <row r="211" spans="1:8" ht="16.5" customHeight="1" x14ac:dyDescent="0.3">
      <c r="A211" s="22"/>
      <c r="B211" s="28" t="s">
        <v>428</v>
      </c>
      <c r="C211" s="89"/>
      <c r="D211" s="90"/>
      <c r="E211" s="90"/>
      <c r="F211" s="90"/>
      <c r="G211" s="45"/>
      <c r="H211" s="45"/>
    </row>
    <row r="212" spans="1:8" ht="30" x14ac:dyDescent="0.3">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x14ac:dyDescent="0.3">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x14ac:dyDescent="0.3">
      <c r="A214" s="22" t="s">
        <v>447</v>
      </c>
      <c r="B214" s="51" t="s">
        <v>432</v>
      </c>
      <c r="C214" s="86"/>
      <c r="D214" s="90"/>
      <c r="E214" s="90"/>
      <c r="F214" s="90"/>
      <c r="G214" s="86"/>
      <c r="H214" s="86"/>
    </row>
    <row r="215" spans="1:8" x14ac:dyDescent="0.3">
      <c r="A215" s="22" t="s">
        <v>448</v>
      </c>
      <c r="B215" s="51" t="s">
        <v>434</v>
      </c>
      <c r="C215" s="86"/>
      <c r="D215" s="90"/>
      <c r="E215" s="90"/>
      <c r="F215" s="90"/>
      <c r="G215" s="86"/>
      <c r="H215" s="86"/>
    </row>
    <row r="216" spans="1:8" x14ac:dyDescent="0.3">
      <c r="A216" s="22" t="s">
        <v>449</v>
      </c>
      <c r="B216" s="51" t="s">
        <v>436</v>
      </c>
      <c r="C216" s="86"/>
      <c r="D216" s="90"/>
      <c r="E216" s="90"/>
      <c r="F216" s="90"/>
      <c r="G216" s="86"/>
      <c r="H216" s="86"/>
    </row>
    <row r="217" spans="1:8" x14ac:dyDescent="0.3">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x14ac:dyDescent="0.3">
      <c r="A218" s="22" t="s">
        <v>451</v>
      </c>
      <c r="B218" s="52" t="s">
        <v>440</v>
      </c>
      <c r="C218" s="45"/>
      <c r="D218" s="90"/>
      <c r="E218" s="90"/>
      <c r="F218" s="90"/>
      <c r="G218" s="45"/>
      <c r="H218" s="45"/>
    </row>
    <row r="219" spans="1:8" x14ac:dyDescent="0.3">
      <c r="A219" s="22" t="s">
        <v>453</v>
      </c>
      <c r="B219" s="52" t="s">
        <v>442</v>
      </c>
      <c r="C219" s="45"/>
      <c r="D219" s="90"/>
      <c r="E219" s="90"/>
      <c r="F219" s="90"/>
      <c r="G219" s="45"/>
      <c r="H219" s="45"/>
    </row>
    <row r="220" spans="1:8" x14ac:dyDescent="0.3">
      <c r="A220" s="22" t="s">
        <v>455</v>
      </c>
      <c r="B220" s="52" t="s">
        <v>436</v>
      </c>
      <c r="C220" s="45"/>
      <c r="D220" s="90"/>
      <c r="E220" s="90"/>
      <c r="F220" s="90"/>
      <c r="G220" s="45"/>
      <c r="H220" s="45"/>
    </row>
    <row r="221" spans="1:8" x14ac:dyDescent="0.3">
      <c r="A221" s="22" t="s">
        <v>456</v>
      </c>
      <c r="B221" s="51" t="s">
        <v>445</v>
      </c>
      <c r="C221" s="86">
        <f>C222</f>
        <v>0</v>
      </c>
      <c r="D221" s="86">
        <f t="shared" ref="D221:H222" si="91">D222</f>
        <v>0</v>
      </c>
      <c r="E221" s="86">
        <f t="shared" si="91"/>
        <v>0</v>
      </c>
      <c r="F221" s="86">
        <f t="shared" si="91"/>
        <v>0</v>
      </c>
      <c r="G221" s="86">
        <f t="shared" si="91"/>
        <v>0</v>
      </c>
      <c r="H221" s="86">
        <f t="shared" si="91"/>
        <v>0</v>
      </c>
    </row>
    <row r="222" spans="1:8" x14ac:dyDescent="0.3">
      <c r="A222" s="22" t="s">
        <v>457</v>
      </c>
      <c r="B222" s="51" t="s">
        <v>189</v>
      </c>
      <c r="C222" s="86">
        <f>C223</f>
        <v>0</v>
      </c>
      <c r="D222" s="86">
        <f t="shared" si="91"/>
        <v>0</v>
      </c>
      <c r="E222" s="86">
        <f t="shared" si="91"/>
        <v>0</v>
      </c>
      <c r="F222" s="86">
        <f t="shared" si="91"/>
        <v>0</v>
      </c>
      <c r="G222" s="86">
        <f t="shared" si="91"/>
        <v>0</v>
      </c>
      <c r="H222" s="86">
        <f t="shared" si="91"/>
        <v>0</v>
      </c>
    </row>
    <row r="223" spans="1:8" ht="30" x14ac:dyDescent="0.3">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x14ac:dyDescent="0.3">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x14ac:dyDescent="0.3">
      <c r="A225" s="22" t="s">
        <v>460</v>
      </c>
      <c r="B225" s="51" t="s">
        <v>189</v>
      </c>
      <c r="C225" s="86">
        <f t="shared" si="94"/>
        <v>0</v>
      </c>
      <c r="D225" s="86">
        <f t="shared" si="95"/>
        <v>0</v>
      </c>
      <c r="E225" s="86">
        <f t="shared" si="95"/>
        <v>0</v>
      </c>
      <c r="F225" s="86">
        <f t="shared" si="95"/>
        <v>0</v>
      </c>
      <c r="G225" s="86">
        <f t="shared" si="95"/>
        <v>0</v>
      </c>
      <c r="H225" s="86">
        <f t="shared" si="95"/>
        <v>0</v>
      </c>
    </row>
    <row r="226" spans="1:8" ht="30" x14ac:dyDescent="0.3">
      <c r="A226" s="22" t="s">
        <v>461</v>
      </c>
      <c r="B226" s="52" t="s">
        <v>195</v>
      </c>
      <c r="C226" s="86">
        <f t="shared" si="94"/>
        <v>0</v>
      </c>
      <c r="D226" s="86">
        <f t="shared" si="95"/>
        <v>0</v>
      </c>
      <c r="E226" s="86">
        <f t="shared" si="95"/>
        <v>0</v>
      </c>
      <c r="F226" s="86">
        <f t="shared" si="95"/>
        <v>0</v>
      </c>
      <c r="G226" s="86">
        <f t="shared" si="95"/>
        <v>0</v>
      </c>
      <c r="H226" s="86">
        <f t="shared" si="95"/>
        <v>0</v>
      </c>
    </row>
    <row r="227" spans="1:8" x14ac:dyDescent="0.3">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x14ac:dyDescent="0.3">
      <c r="A228" s="22" t="s">
        <v>463</v>
      </c>
      <c r="B228" s="51" t="s">
        <v>442</v>
      </c>
      <c r="C228" s="86">
        <f t="shared" si="94"/>
        <v>0</v>
      </c>
      <c r="D228" s="86">
        <f t="shared" si="96"/>
        <v>0</v>
      </c>
      <c r="E228" s="86">
        <f t="shared" si="96"/>
        <v>0</v>
      </c>
      <c r="F228" s="86">
        <f t="shared" si="96"/>
        <v>0</v>
      </c>
      <c r="G228" s="86">
        <f t="shared" si="96"/>
        <v>0</v>
      </c>
      <c r="H228" s="86">
        <f t="shared" si="96"/>
        <v>0</v>
      </c>
    </row>
    <row r="229" spans="1:8" x14ac:dyDescent="0.3">
      <c r="A229" s="22" t="s">
        <v>464</v>
      </c>
      <c r="B229" s="51" t="s">
        <v>452</v>
      </c>
      <c r="C229" s="86">
        <f t="shared" si="94"/>
        <v>0</v>
      </c>
      <c r="D229" s="86">
        <f t="shared" si="96"/>
        <v>0</v>
      </c>
      <c r="E229" s="86">
        <f t="shared" si="96"/>
        <v>0</v>
      </c>
      <c r="F229" s="86">
        <f t="shared" si="96"/>
        <v>0</v>
      </c>
      <c r="G229" s="86">
        <f t="shared" si="96"/>
        <v>0</v>
      </c>
      <c r="H229" s="86">
        <f t="shared" si="96"/>
        <v>0</v>
      </c>
    </row>
    <row r="230" spans="1:8" x14ac:dyDescent="0.3">
      <c r="A230" s="22" t="s">
        <v>465</v>
      </c>
      <c r="B230" s="52" t="s">
        <v>454</v>
      </c>
      <c r="C230" s="45"/>
      <c r="D230" s="90"/>
      <c r="E230" s="90"/>
      <c r="F230" s="90"/>
      <c r="G230" s="45"/>
      <c r="H230" s="45"/>
    </row>
    <row r="232" spans="1:8" x14ac:dyDescent="0.3">
      <c r="B232" s="4" t="s">
        <v>513</v>
      </c>
      <c r="D232" s="4" t="s">
        <v>517</v>
      </c>
    </row>
    <row r="233" spans="1:8" x14ac:dyDescent="0.3">
      <c r="B233" s="4" t="s">
        <v>514</v>
      </c>
      <c r="D233" s="4" t="s">
        <v>515</v>
      </c>
    </row>
  </sheetData>
  <protectedRanges>
    <protectedRange sqref="B2:B3 C1:C3" name="Zonă1_1" securityDescriptor="O:WDG:WDD:(A;;CC;;;WD)"/>
    <protectedRange sqref="G46:H51 G160:H163 G70:H70 G37:H40 G128:H132 G103:H108 G62:H66 G81:H85 G92:H93 G54:H57 G157:H157 G111:H116 G139:H141 G25:H33 G35:H35 G95:H100 G118:H126" name="Zonă3"/>
    <protectedRange sqref="B1" name="Zonă1_1_1_1_1_1" securityDescriptor="O:WDG:WDD:(A;;CC;;;WD)"/>
  </protectedRanges>
  <printOptions horizontalCentered="1"/>
  <pageMargins left="0.75" right="0.75" top="0.21" bottom="0.18" header="0.17" footer="0.17"/>
  <pageSetup scale="44" orientation="portrait" r:id="rId1"/>
  <headerFooter alignWithMargins="0"/>
  <rowBreaks count="1" manualBreakCount="1">
    <brk id="1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2022-04-13T08:59:29Z</cp:lastPrinted>
  <dcterms:created xsi:type="dcterms:W3CDTF">2020-08-07T11:14:11Z</dcterms:created>
  <dcterms:modified xsi:type="dcterms:W3CDTF">2022-05-11T11:23:19Z</dcterms:modified>
</cp:coreProperties>
</file>